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us\Documents\"/>
    </mc:Choice>
  </mc:AlternateContent>
  <bookViews>
    <workbookView xWindow="0" yWindow="0" windowWidth="16815" windowHeight="7755"/>
  </bookViews>
  <sheets>
    <sheet name="Question 1" sheetId="2" r:id="rId1"/>
    <sheet name="Question 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K10" i="2" s="1"/>
  <c r="B40" i="2"/>
  <c r="B38" i="2"/>
  <c r="D14" i="2"/>
  <c r="B39" i="2" s="1"/>
  <c r="B18" i="2"/>
  <c r="E20" i="2" s="1"/>
  <c r="C8" i="2"/>
  <c r="D12" i="2" s="1"/>
  <c r="B37" i="2" s="1"/>
  <c r="B41" i="2" s="1"/>
  <c r="D5" i="2"/>
  <c r="B43" i="2" l="1"/>
  <c r="B42" i="2"/>
  <c r="K9" i="2"/>
  <c r="E16" i="2"/>
  <c r="E21" i="2" s="1"/>
  <c r="E26" i="2" s="1"/>
  <c r="B32" i="2"/>
  <c r="B30" i="2"/>
  <c r="H24" i="1"/>
  <c r="H23" i="1"/>
  <c r="H22" i="1"/>
  <c r="G22" i="1"/>
  <c r="C29" i="1"/>
  <c r="C37" i="1"/>
  <c r="D38" i="1"/>
  <c r="D39" i="1"/>
  <c r="D13" i="1"/>
  <c r="D16" i="1"/>
  <c r="H15" i="1"/>
  <c r="H17" i="1"/>
  <c r="B36" i="1"/>
  <c r="H14" i="1"/>
  <c r="C16" i="1"/>
  <c r="C13" i="1"/>
  <c r="D22" i="1"/>
  <c r="H6" i="1"/>
  <c r="H12" i="1"/>
  <c r="B7" i="1"/>
  <c r="B13" i="1"/>
  <c r="B16" i="1"/>
  <c r="H13" i="1"/>
  <c r="E13" i="1"/>
  <c r="E16" i="1"/>
  <c r="C14" i="1"/>
  <c r="D14" i="1"/>
  <c r="E14" i="1"/>
  <c r="B14" i="1"/>
  <c r="C33" i="2" l="1"/>
  <c r="E24" i="2"/>
</calcChain>
</file>

<file path=xl/sharedStrings.xml><?xml version="1.0" encoding="utf-8"?>
<sst xmlns="http://schemas.openxmlformats.org/spreadsheetml/2006/main" count="98" uniqueCount="90">
  <si>
    <t>Computation  of Capital allowance</t>
  </si>
  <si>
    <t>Class 1</t>
  </si>
  <si>
    <t>Class 3</t>
  </si>
  <si>
    <t>Balance b/d 1.1.2019</t>
  </si>
  <si>
    <t>Class 1 (37.5%)</t>
  </si>
  <si>
    <t>Class 2(30%</t>
  </si>
  <si>
    <t>Class 3 (25%)</t>
  </si>
  <si>
    <t>Class 4 (12.5%)</t>
  </si>
  <si>
    <t>Additions</t>
  </si>
  <si>
    <t>Lorry</t>
  </si>
  <si>
    <t>Car with Emission 105g/km</t>
  </si>
  <si>
    <t>Bal b/d</t>
  </si>
  <si>
    <t>Less : Disposal</t>
  </si>
  <si>
    <t>Totals</t>
  </si>
  <si>
    <t xml:space="preserve">Capital Allowance </t>
  </si>
  <si>
    <t>Investment Building  Deduction (IBD)</t>
  </si>
  <si>
    <t>Land and Building</t>
  </si>
  <si>
    <t>Capital Allowance</t>
  </si>
  <si>
    <t>IBD</t>
  </si>
  <si>
    <t>Claas 2</t>
  </si>
  <si>
    <t>Claas 4</t>
  </si>
  <si>
    <t>Total Capital Allowance</t>
  </si>
  <si>
    <t xml:space="preserve"> Capital Allowance Summary</t>
  </si>
  <si>
    <t xml:space="preserve">Elvis   </t>
  </si>
  <si>
    <t>Net Adjusted Profit</t>
  </si>
  <si>
    <t>For the Year Ended 31st Mar,2020</t>
  </si>
  <si>
    <t>Net Profit (31st Mar,2020)</t>
  </si>
  <si>
    <t>Depreciation</t>
  </si>
  <si>
    <t>Add Disallowable Expense</t>
  </si>
  <si>
    <t>Political Donations</t>
  </si>
  <si>
    <t>Entertainment to Employees</t>
  </si>
  <si>
    <t>Less : Allowable Expense</t>
  </si>
  <si>
    <t>Entertainment to staff</t>
  </si>
  <si>
    <t>Qualifying donation to charity</t>
  </si>
  <si>
    <t>Tax Exempt</t>
  </si>
  <si>
    <t>Penalty for late VAT return</t>
  </si>
  <si>
    <t>Legal fees for chasing Trade customers</t>
  </si>
  <si>
    <t>Legal fees for chasing director's</t>
  </si>
  <si>
    <t>Aircondition</t>
  </si>
  <si>
    <t>Capital Allowances</t>
  </si>
  <si>
    <t>Motor car Co2 135</t>
  </si>
  <si>
    <t>Adjusted Net Profit</t>
  </si>
  <si>
    <t>Disallowable Expense</t>
  </si>
  <si>
    <t>Allowable Expenses</t>
  </si>
  <si>
    <t>Corporate Tax Due</t>
  </si>
  <si>
    <t>Interest received</t>
  </si>
  <si>
    <t>Profit on Disposal of Land and Building</t>
  </si>
  <si>
    <t>Loss on Disposal</t>
  </si>
  <si>
    <t>Dividend Income</t>
  </si>
  <si>
    <t>Less Corporate Tax</t>
  </si>
  <si>
    <t>Net Profit After Tax</t>
  </si>
  <si>
    <t>Sephora Director</t>
  </si>
  <si>
    <t>Add Benefits</t>
  </si>
  <si>
    <t>Company House</t>
  </si>
  <si>
    <t>Company Car</t>
  </si>
  <si>
    <t xml:space="preserve">Higher of </t>
  </si>
  <si>
    <t>21800 and 20500</t>
  </si>
  <si>
    <t>Laptop</t>
  </si>
  <si>
    <t xml:space="preserve">Busines  </t>
  </si>
  <si>
    <t>Private</t>
  </si>
  <si>
    <t>Mobile Phone</t>
  </si>
  <si>
    <t>Travel Allowance</t>
  </si>
  <si>
    <t>Total Benefits</t>
  </si>
  <si>
    <t xml:space="preserve"> Less Deduction </t>
  </si>
  <si>
    <t xml:space="preserve">Pension </t>
  </si>
  <si>
    <t>PAYE</t>
  </si>
  <si>
    <t>Net Earnings</t>
  </si>
  <si>
    <t>Net Insurance Paid By Employer</t>
  </si>
  <si>
    <t>Gain :on Disposal</t>
  </si>
  <si>
    <t>Antiquer Dress</t>
  </si>
  <si>
    <t>Speed Boat</t>
  </si>
  <si>
    <t>Employee Contribution</t>
  </si>
  <si>
    <t>Employer contribution</t>
  </si>
  <si>
    <t>Add Relief</t>
  </si>
  <si>
    <t>Insurance</t>
  </si>
  <si>
    <t>Total Insurance</t>
  </si>
  <si>
    <t>Computation of Capital Gains Tax</t>
  </si>
  <si>
    <t>Shares</t>
  </si>
  <si>
    <t>Capital Loss B/d</t>
  </si>
  <si>
    <t>Capital Gains</t>
  </si>
  <si>
    <t>Capital Gains for the Year</t>
  </si>
  <si>
    <t>Inheritance Tax</t>
  </si>
  <si>
    <t>Due in March 2020</t>
  </si>
  <si>
    <t>Net Estate</t>
  </si>
  <si>
    <t>Gift</t>
  </si>
  <si>
    <t xml:space="preserve">Land </t>
  </si>
  <si>
    <t>Insurance Under Trust</t>
  </si>
  <si>
    <t>Loans</t>
  </si>
  <si>
    <t>Current Estate Value0</t>
  </si>
  <si>
    <t>Inheritance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</si>
</sst>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.0000_);_(* \(#,##0.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/>
    <xf numFmtId="43" fontId="0" fillId="0" borderId="3" xfId="1" applyFont="1" applyBorder="1"/>
    <xf numFmtId="43" fontId="0" fillId="0" borderId="0" xfId="1" applyFont="1" applyBorder="1"/>
    <xf numFmtId="0" fontId="0" fillId="0" borderId="4" xfId="0" applyBorder="1"/>
    <xf numFmtId="0" fontId="0" fillId="0" borderId="7" xfId="0" applyBorder="1"/>
    <xf numFmtId="0" fontId="2" fillId="0" borderId="9" xfId="0" applyFont="1" applyBorder="1"/>
    <xf numFmtId="43" fontId="0" fillId="0" borderId="10" xfId="1" applyFont="1" applyBorder="1"/>
    <xf numFmtId="43" fontId="0" fillId="0" borderId="11" xfId="1" applyFont="1" applyBorder="1"/>
    <xf numFmtId="0" fontId="0" fillId="0" borderId="12" xfId="0" applyBorder="1"/>
    <xf numFmtId="43" fontId="0" fillId="0" borderId="13" xfId="0" applyNumberFormat="1" applyBorder="1"/>
    <xf numFmtId="43" fontId="0" fillId="0" borderId="14" xfId="0" applyNumberFormat="1" applyBorder="1"/>
    <xf numFmtId="0" fontId="0" fillId="0" borderId="0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2" fillId="0" borderId="7" xfId="0" applyFont="1" applyFill="1" applyBorder="1"/>
    <xf numFmtId="0" fontId="2" fillId="0" borderId="7" xfId="0" applyFont="1" applyBorder="1"/>
    <xf numFmtId="43" fontId="0" fillId="0" borderId="0" xfId="0" applyNumberForma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/>
    <xf numFmtId="43" fontId="0" fillId="0" borderId="19" xfId="1" applyFont="1" applyBorder="1"/>
    <xf numFmtId="0" fontId="0" fillId="0" borderId="20" xfId="0" applyBorder="1"/>
    <xf numFmtId="0" fontId="0" fillId="0" borderId="21" xfId="0" applyBorder="1"/>
    <xf numFmtId="43" fontId="0" fillId="0" borderId="21" xfId="0" applyNumberFormat="1" applyBorder="1"/>
    <xf numFmtId="43" fontId="0" fillId="0" borderId="21" xfId="1" applyFont="1" applyBorder="1"/>
    <xf numFmtId="0" fontId="0" fillId="0" borderId="22" xfId="0" applyBorder="1"/>
    <xf numFmtId="43" fontId="0" fillId="0" borderId="1" xfId="0" applyNumberFormat="1" applyBorder="1"/>
    <xf numFmtId="0" fontId="0" fillId="0" borderId="1" xfId="0" applyBorder="1"/>
    <xf numFmtId="43" fontId="0" fillId="0" borderId="23" xfId="0" applyNumberFormat="1" applyBorder="1"/>
    <xf numFmtId="0" fontId="2" fillId="0" borderId="18" xfId="0" applyFont="1" applyBorder="1"/>
    <xf numFmtId="0" fontId="0" fillId="0" borderId="2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/>
    <xf numFmtId="0" fontId="0" fillId="0" borderId="20" xfId="0" applyFill="1" applyBorder="1"/>
    <xf numFmtId="43" fontId="2" fillId="0" borderId="0" xfId="0" applyNumberFormat="1" applyFont="1" applyBorder="1"/>
    <xf numFmtId="0" fontId="0" fillId="0" borderId="22" xfId="0" applyFill="1" applyBorder="1"/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5" fontId="0" fillId="0" borderId="2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D13" sqref="D13:D14"/>
    </sheetView>
  </sheetViews>
  <sheetFormatPr defaultRowHeight="15" x14ac:dyDescent="0.25"/>
  <cols>
    <col min="1" max="1" width="21" customWidth="1"/>
    <col min="2" max="2" width="13.85546875" customWidth="1"/>
    <col min="3" max="3" width="11.5703125" bestFit="1" customWidth="1"/>
    <col min="4" max="4" width="13.42578125" customWidth="1"/>
    <col min="5" max="5" width="11.5703125" bestFit="1" customWidth="1"/>
    <col min="9" max="9" width="16.85546875" customWidth="1"/>
    <col min="11" max="11" width="11.5703125" bestFit="1" customWidth="1"/>
  </cols>
  <sheetData>
    <row r="1" spans="1:12" x14ac:dyDescent="0.25">
      <c r="I1" s="47" t="s">
        <v>81</v>
      </c>
      <c r="J1" s="48"/>
      <c r="K1" s="48"/>
      <c r="L1" s="49"/>
    </row>
    <row r="2" spans="1:12" x14ac:dyDescent="0.25">
      <c r="A2" s="39" t="s">
        <v>51</v>
      </c>
      <c r="B2" s="29"/>
      <c r="C2" s="29"/>
      <c r="D2" s="29"/>
      <c r="E2" s="30">
        <v>110000</v>
      </c>
      <c r="I2" s="31"/>
      <c r="J2" s="12"/>
      <c r="K2" s="12"/>
      <c r="L2" s="32"/>
    </row>
    <row r="3" spans="1:12" x14ac:dyDescent="0.25">
      <c r="A3" s="31"/>
      <c r="B3" s="12"/>
      <c r="C3" s="12"/>
      <c r="D3" s="12"/>
      <c r="E3" s="32"/>
      <c r="I3" s="31" t="s">
        <v>83</v>
      </c>
      <c r="J3" s="12"/>
      <c r="K3" s="3">
        <v>337000</v>
      </c>
      <c r="L3" s="32"/>
    </row>
    <row r="4" spans="1:12" x14ac:dyDescent="0.25">
      <c r="A4" s="31" t="s">
        <v>52</v>
      </c>
      <c r="B4" s="12"/>
      <c r="C4" s="12"/>
      <c r="D4" s="12"/>
      <c r="E4" s="32"/>
      <c r="I4" s="31" t="s">
        <v>84</v>
      </c>
      <c r="J4" s="12"/>
      <c r="K4" s="3">
        <v>440000</v>
      </c>
      <c r="L4" s="32"/>
    </row>
    <row r="5" spans="1:12" x14ac:dyDescent="0.25">
      <c r="A5" s="31" t="s">
        <v>53</v>
      </c>
      <c r="B5" s="12"/>
      <c r="C5" s="3"/>
      <c r="D5" s="3">
        <f>485000+13000</f>
        <v>498000</v>
      </c>
      <c r="E5" s="32"/>
      <c r="I5" s="31" t="s">
        <v>85</v>
      </c>
      <c r="J5" s="12"/>
      <c r="K5" s="12">
        <v>28600</v>
      </c>
      <c r="L5" s="32"/>
    </row>
    <row r="6" spans="1:12" x14ac:dyDescent="0.25">
      <c r="A6" s="31" t="s">
        <v>54</v>
      </c>
      <c r="B6" s="12" t="s">
        <v>55</v>
      </c>
      <c r="C6" s="3">
        <v>21800</v>
      </c>
      <c r="D6" s="12"/>
      <c r="E6" s="32"/>
      <c r="I6" s="31" t="s">
        <v>86</v>
      </c>
      <c r="J6" s="12"/>
      <c r="K6" s="12">
        <v>0</v>
      </c>
      <c r="L6" s="32"/>
    </row>
    <row r="7" spans="1:12" x14ac:dyDescent="0.25">
      <c r="A7" s="31"/>
      <c r="B7" s="12" t="s">
        <v>56</v>
      </c>
      <c r="C7" s="3"/>
      <c r="D7" s="12"/>
      <c r="E7" s="32"/>
      <c r="I7" s="31" t="s">
        <v>87</v>
      </c>
      <c r="J7" s="12"/>
      <c r="K7" s="12">
        <v>0</v>
      </c>
      <c r="L7" s="32"/>
    </row>
    <row r="8" spans="1:12" x14ac:dyDescent="0.25">
      <c r="A8" s="31" t="s">
        <v>57</v>
      </c>
      <c r="B8" s="12" t="s">
        <v>59</v>
      </c>
      <c r="C8" s="3">
        <f>80%*950</f>
        <v>760</v>
      </c>
      <c r="D8" s="12"/>
      <c r="E8" s="32"/>
      <c r="I8" s="31" t="s">
        <v>88</v>
      </c>
      <c r="J8" s="12"/>
      <c r="K8" s="18">
        <f>SUM(K3:K7)</f>
        <v>805600</v>
      </c>
      <c r="L8" s="32"/>
    </row>
    <row r="9" spans="1:12" x14ac:dyDescent="0.25">
      <c r="A9" s="31"/>
      <c r="B9" s="12" t="s">
        <v>58</v>
      </c>
      <c r="C9" s="3">
        <v>190</v>
      </c>
      <c r="D9" s="12"/>
      <c r="E9" s="32"/>
      <c r="I9" s="31" t="s">
        <v>89</v>
      </c>
      <c r="J9" s="12"/>
      <c r="K9" s="3">
        <f>+K8-K10</f>
        <v>612256</v>
      </c>
      <c r="L9" s="50"/>
    </row>
    <row r="10" spans="1:12" x14ac:dyDescent="0.25">
      <c r="A10" s="31" t="s">
        <v>60</v>
      </c>
      <c r="B10" s="12"/>
      <c r="C10" s="3">
        <v>150</v>
      </c>
      <c r="D10" s="12"/>
      <c r="E10" s="32"/>
      <c r="I10" s="35" t="s">
        <v>81</v>
      </c>
      <c r="J10" s="37"/>
      <c r="K10" s="36">
        <f>24%*K8</f>
        <v>193344</v>
      </c>
      <c r="L10" s="43"/>
    </row>
    <row r="11" spans="1:12" x14ac:dyDescent="0.25">
      <c r="A11" s="31" t="s">
        <v>61</v>
      </c>
      <c r="B11" s="12"/>
      <c r="C11" s="3">
        <v>251</v>
      </c>
      <c r="D11" s="12"/>
      <c r="E11" s="32"/>
    </row>
    <row r="12" spans="1:12" x14ac:dyDescent="0.25">
      <c r="A12" s="31"/>
      <c r="B12" s="12"/>
      <c r="C12" s="3"/>
      <c r="D12" s="18">
        <f>SUM(C6:C11)</f>
        <v>23151</v>
      </c>
      <c r="E12" s="32"/>
    </row>
    <row r="13" spans="1:12" x14ac:dyDescent="0.25">
      <c r="A13" s="31" t="s">
        <v>68</v>
      </c>
      <c r="B13" s="12"/>
      <c r="C13" s="3"/>
      <c r="D13" s="18">
        <v>8600</v>
      </c>
      <c r="E13" s="32"/>
    </row>
    <row r="14" spans="1:12" x14ac:dyDescent="0.25">
      <c r="A14" s="31" t="s">
        <v>69</v>
      </c>
      <c r="B14" s="12"/>
      <c r="C14" s="3"/>
      <c r="D14" s="18">
        <f>9900-2500</f>
        <v>7400</v>
      </c>
      <c r="E14" s="32"/>
    </row>
    <row r="15" spans="1:12" x14ac:dyDescent="0.25">
      <c r="A15" s="31" t="s">
        <v>70</v>
      </c>
      <c r="B15" s="12"/>
      <c r="C15" s="3"/>
      <c r="D15" s="18">
        <v>3000</v>
      </c>
      <c r="E15" s="32"/>
    </row>
    <row r="16" spans="1:12" x14ac:dyDescent="0.25">
      <c r="A16" s="31" t="s">
        <v>62</v>
      </c>
      <c r="B16" s="12"/>
      <c r="C16" s="3"/>
      <c r="D16" s="12"/>
      <c r="E16" s="33">
        <f>SUM(D5:D15)</f>
        <v>540151</v>
      </c>
    </row>
    <row r="17" spans="1:5" x14ac:dyDescent="0.25">
      <c r="A17" s="31" t="s">
        <v>63</v>
      </c>
      <c r="B17" s="12"/>
      <c r="C17" s="12"/>
      <c r="D17" s="12"/>
      <c r="E17" s="32"/>
    </row>
    <row r="18" spans="1:5" x14ac:dyDescent="0.25">
      <c r="A18" s="31" t="s">
        <v>64</v>
      </c>
      <c r="B18" s="3">
        <f>5%*E2</f>
        <v>5500</v>
      </c>
      <c r="C18" s="12"/>
      <c r="D18" s="12"/>
      <c r="E18" s="32"/>
    </row>
    <row r="19" spans="1:5" x14ac:dyDescent="0.25">
      <c r="A19" s="31" t="s">
        <v>65</v>
      </c>
      <c r="B19" s="3">
        <v>3000</v>
      </c>
      <c r="C19" s="12"/>
      <c r="D19" s="12"/>
      <c r="E19" s="32"/>
    </row>
    <row r="20" spans="1:5" x14ac:dyDescent="0.25">
      <c r="A20" s="31"/>
      <c r="B20" s="12"/>
      <c r="C20" s="12"/>
      <c r="D20" s="12"/>
      <c r="E20" s="33">
        <f>B18+B19</f>
        <v>8500</v>
      </c>
    </row>
    <row r="21" spans="1:5" x14ac:dyDescent="0.25">
      <c r="A21" s="31" t="s">
        <v>66</v>
      </c>
      <c r="B21" s="12"/>
      <c r="C21" s="12"/>
      <c r="D21" s="12"/>
      <c r="E21" s="33">
        <f>+E2+E16-E20</f>
        <v>641651</v>
      </c>
    </row>
    <row r="22" spans="1:5" x14ac:dyDescent="0.25">
      <c r="A22" s="31" t="s">
        <v>65</v>
      </c>
      <c r="B22" s="12"/>
      <c r="C22" s="12"/>
      <c r="D22" s="12"/>
      <c r="E22" s="34">
        <v>150000</v>
      </c>
    </row>
    <row r="23" spans="1:5" x14ac:dyDescent="0.25">
      <c r="A23" s="31" t="s">
        <v>73</v>
      </c>
      <c r="B23" s="12"/>
      <c r="C23" s="12"/>
      <c r="D23" s="12"/>
      <c r="E23" s="34">
        <v>0</v>
      </c>
    </row>
    <row r="24" spans="1:5" x14ac:dyDescent="0.25">
      <c r="A24" s="31" t="s">
        <v>74</v>
      </c>
      <c r="B24" s="12"/>
      <c r="C24" s="12"/>
      <c r="D24" s="12"/>
      <c r="E24" s="34">
        <f>+B30</f>
        <v>12833.02</v>
      </c>
    </row>
    <row r="25" spans="1:5" x14ac:dyDescent="0.25">
      <c r="A25" s="31"/>
      <c r="B25" s="12"/>
      <c r="C25" s="12"/>
      <c r="D25" s="12"/>
      <c r="E25" s="34"/>
    </row>
    <row r="26" spans="1:5" x14ac:dyDescent="0.25">
      <c r="A26" s="35" t="s">
        <v>66</v>
      </c>
      <c r="B26" s="36"/>
      <c r="C26" s="37"/>
      <c r="D26" s="37"/>
      <c r="E26" s="38">
        <f>E21-E22</f>
        <v>491651</v>
      </c>
    </row>
    <row r="28" spans="1:5" x14ac:dyDescent="0.25">
      <c r="A28" s="40" t="s">
        <v>67</v>
      </c>
      <c r="B28" s="41"/>
      <c r="C28" s="41"/>
      <c r="D28" s="41"/>
      <c r="E28" s="42"/>
    </row>
    <row r="29" spans="1:5" x14ac:dyDescent="0.25">
      <c r="A29" s="31"/>
      <c r="B29" s="12"/>
      <c r="C29" s="12"/>
      <c r="D29" s="12"/>
      <c r="E29" s="32"/>
    </row>
    <row r="30" spans="1:5" x14ac:dyDescent="0.25">
      <c r="A30" s="31" t="s">
        <v>71</v>
      </c>
      <c r="B30" s="18">
        <f>2%*E21</f>
        <v>12833.02</v>
      </c>
      <c r="C30" s="12"/>
      <c r="D30" s="12"/>
      <c r="E30" s="32"/>
    </row>
    <row r="31" spans="1:5" x14ac:dyDescent="0.25">
      <c r="A31" s="31"/>
      <c r="B31" s="12"/>
      <c r="C31" s="12"/>
      <c r="D31" s="12"/>
      <c r="E31" s="32"/>
    </row>
    <row r="32" spans="1:5" x14ac:dyDescent="0.25">
      <c r="A32" s="31" t="s">
        <v>72</v>
      </c>
      <c r="B32" s="18">
        <f>13.8%*E21</f>
        <v>88547.838000000003</v>
      </c>
      <c r="C32" s="12"/>
      <c r="D32" s="12"/>
      <c r="E32" s="32"/>
    </row>
    <row r="33" spans="1:5" x14ac:dyDescent="0.25">
      <c r="A33" s="35" t="s">
        <v>75</v>
      </c>
      <c r="B33" s="37"/>
      <c r="C33" s="36">
        <f>+B30+B32</f>
        <v>101380.85800000001</v>
      </c>
      <c r="D33" s="37"/>
      <c r="E33" s="43"/>
    </row>
    <row r="35" spans="1:5" x14ac:dyDescent="0.25">
      <c r="A35" s="40" t="s">
        <v>76</v>
      </c>
      <c r="B35" s="41"/>
      <c r="C35" s="41"/>
      <c r="D35" s="41"/>
      <c r="E35" s="42"/>
    </row>
    <row r="36" spans="1:5" x14ac:dyDescent="0.25">
      <c r="A36" s="31" t="s">
        <v>78</v>
      </c>
      <c r="B36" s="3">
        <v>-2000</v>
      </c>
      <c r="C36" s="12"/>
      <c r="D36" s="12"/>
      <c r="E36" s="32"/>
    </row>
    <row r="37" spans="1:5" x14ac:dyDescent="0.25">
      <c r="A37" s="31" t="s">
        <v>68</v>
      </c>
      <c r="B37" s="18">
        <f>D12</f>
        <v>23151</v>
      </c>
      <c r="C37" s="12"/>
      <c r="D37" s="12"/>
      <c r="E37" s="32"/>
    </row>
    <row r="38" spans="1:5" x14ac:dyDescent="0.25">
      <c r="A38" s="31" t="s">
        <v>69</v>
      </c>
      <c r="B38" s="18">
        <f t="shared" ref="B38:B39" si="0">D13</f>
        <v>8600</v>
      </c>
      <c r="C38" s="12"/>
      <c r="D38" s="12"/>
      <c r="E38" s="32"/>
    </row>
    <row r="39" spans="1:5" x14ac:dyDescent="0.25">
      <c r="A39" s="31" t="s">
        <v>70</v>
      </c>
      <c r="B39" s="18">
        <f t="shared" si="0"/>
        <v>7400</v>
      </c>
      <c r="C39" s="12"/>
      <c r="D39" s="12"/>
      <c r="E39" s="32"/>
    </row>
    <row r="40" spans="1:5" x14ac:dyDescent="0.25">
      <c r="A40" s="44" t="s">
        <v>77</v>
      </c>
      <c r="B40" s="3">
        <f>3.5*4350*4-6300-4425-8430-2100</f>
        <v>39645</v>
      </c>
      <c r="C40" s="12"/>
      <c r="D40" s="12"/>
      <c r="E40" s="32"/>
    </row>
    <row r="41" spans="1:5" x14ac:dyDescent="0.25">
      <c r="A41" s="44" t="s">
        <v>13</v>
      </c>
      <c r="B41" s="18">
        <f>+SUM(B36:B40)</f>
        <v>76796</v>
      </c>
      <c r="C41" s="12"/>
      <c r="D41" s="12"/>
      <c r="E41" s="32"/>
    </row>
    <row r="42" spans="1:5" x14ac:dyDescent="0.25">
      <c r="A42" s="44" t="s">
        <v>79</v>
      </c>
      <c r="B42" s="45">
        <f>12.5%*B41</f>
        <v>9599.5</v>
      </c>
      <c r="C42" s="12"/>
      <c r="D42" s="12"/>
      <c r="E42" s="32"/>
    </row>
    <row r="43" spans="1:5" x14ac:dyDescent="0.25">
      <c r="A43" s="46" t="s">
        <v>80</v>
      </c>
      <c r="B43" s="36">
        <f>B41-B42</f>
        <v>67196.5</v>
      </c>
      <c r="C43" s="37" t="s">
        <v>82</v>
      </c>
      <c r="D43" s="37"/>
      <c r="E43" s="43"/>
    </row>
  </sheetData>
  <mergeCells count="3">
    <mergeCell ref="A28:E28"/>
    <mergeCell ref="A35:E35"/>
    <mergeCell ref="I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7" workbookViewId="0">
      <selection activeCell="D35" sqref="D35"/>
    </sheetView>
  </sheetViews>
  <sheetFormatPr defaultRowHeight="15" x14ac:dyDescent="0.25"/>
  <cols>
    <col min="1" max="1" width="26" customWidth="1"/>
    <col min="2" max="3" width="11.5703125" bestFit="1" customWidth="1"/>
    <col min="4" max="4" width="13.28515625" bestFit="1" customWidth="1"/>
    <col min="7" max="7" width="23" customWidth="1"/>
    <col min="8" max="8" width="13.28515625" bestFit="1" customWidth="1"/>
  </cols>
  <sheetData>
    <row r="1" spans="1:11" ht="15.75" thickBot="1" x14ac:dyDescent="0.3"/>
    <row r="2" spans="1:11" ht="15.75" thickBot="1" x14ac:dyDescent="0.3">
      <c r="A2" s="4"/>
      <c r="B2" s="25" t="s">
        <v>0</v>
      </c>
      <c r="C2" s="25"/>
      <c r="D2" s="25"/>
      <c r="E2" s="26"/>
      <c r="G2" s="22" t="s">
        <v>15</v>
      </c>
      <c r="H2" s="23"/>
      <c r="I2" s="23"/>
      <c r="J2" s="23"/>
      <c r="K2" s="24"/>
    </row>
    <row r="3" spans="1:11" x14ac:dyDescent="0.25">
      <c r="A3" s="5"/>
      <c r="B3" s="27"/>
      <c r="C3" s="27"/>
      <c r="D3" s="27"/>
      <c r="E3" s="28"/>
      <c r="G3" s="5"/>
      <c r="H3" s="12"/>
      <c r="I3" s="12"/>
      <c r="J3" s="12"/>
      <c r="K3" s="13"/>
    </row>
    <row r="4" spans="1:11" x14ac:dyDescent="0.25">
      <c r="A4" s="5"/>
      <c r="B4" s="1" t="s">
        <v>4</v>
      </c>
      <c r="C4" s="1" t="s">
        <v>5</v>
      </c>
      <c r="D4" s="1" t="s">
        <v>6</v>
      </c>
      <c r="E4" s="6" t="s">
        <v>7</v>
      </c>
      <c r="G4" s="16" t="s">
        <v>16</v>
      </c>
      <c r="H4" s="3">
        <v>250000</v>
      </c>
      <c r="I4" s="12"/>
      <c r="J4" s="12"/>
      <c r="K4" s="13"/>
    </row>
    <row r="5" spans="1:11" x14ac:dyDescent="0.25">
      <c r="A5" s="5" t="s">
        <v>3</v>
      </c>
      <c r="B5" s="3">
        <v>10000</v>
      </c>
      <c r="C5" s="3">
        <v>0</v>
      </c>
      <c r="D5" s="3">
        <v>0</v>
      </c>
      <c r="E5" s="7">
        <v>0</v>
      </c>
      <c r="G5" s="5"/>
      <c r="H5" s="12"/>
      <c r="I5" s="12"/>
      <c r="J5" s="12"/>
      <c r="K5" s="13"/>
    </row>
    <row r="6" spans="1:11" ht="15.75" thickBot="1" x14ac:dyDescent="0.3">
      <c r="A6" s="5"/>
      <c r="B6" s="3"/>
      <c r="C6" s="3"/>
      <c r="D6" s="3"/>
      <c r="E6" s="7"/>
      <c r="G6" s="9" t="s">
        <v>17</v>
      </c>
      <c r="H6" s="10">
        <f>10%*H4</f>
        <v>25000</v>
      </c>
      <c r="I6" s="14"/>
      <c r="J6" s="14"/>
      <c r="K6" s="15"/>
    </row>
    <row r="7" spans="1:11" ht="15.75" thickBot="1" x14ac:dyDescent="0.3">
      <c r="A7" s="5" t="s">
        <v>11</v>
      </c>
      <c r="B7" s="2">
        <f>B5</f>
        <v>10000</v>
      </c>
      <c r="C7" s="2">
        <v>0</v>
      </c>
      <c r="D7" s="2">
        <v>0</v>
      </c>
      <c r="E7" s="8">
        <v>0</v>
      </c>
    </row>
    <row r="8" spans="1:11" ht="15.75" thickBot="1" x14ac:dyDescent="0.3">
      <c r="A8" s="5" t="s">
        <v>8</v>
      </c>
      <c r="B8" s="3"/>
      <c r="C8" s="3"/>
      <c r="D8" s="3"/>
      <c r="E8" s="7"/>
      <c r="G8" s="22" t="s">
        <v>22</v>
      </c>
      <c r="H8" s="23"/>
      <c r="I8" s="23"/>
      <c r="J8" s="23"/>
      <c r="K8" s="24"/>
    </row>
    <row r="9" spans="1:11" x14ac:dyDescent="0.25">
      <c r="A9" s="5" t="s">
        <v>9</v>
      </c>
      <c r="B9" s="3">
        <v>25000</v>
      </c>
      <c r="C9" s="3"/>
      <c r="D9" s="3"/>
      <c r="E9" s="7"/>
      <c r="G9" s="5"/>
      <c r="H9" s="12"/>
      <c r="I9" s="12"/>
      <c r="J9" s="12"/>
      <c r="K9" s="13"/>
    </row>
    <row r="10" spans="1:11" x14ac:dyDescent="0.25">
      <c r="A10" s="5" t="s">
        <v>38</v>
      </c>
      <c r="B10" s="3"/>
      <c r="C10" s="3">
        <v>12500</v>
      </c>
      <c r="D10" s="3"/>
      <c r="E10" s="7"/>
      <c r="G10" s="5"/>
      <c r="H10" s="12"/>
      <c r="I10" s="12"/>
      <c r="J10" s="12"/>
      <c r="K10" s="13"/>
    </row>
    <row r="11" spans="1:11" x14ac:dyDescent="0.25">
      <c r="A11" s="5" t="s">
        <v>40</v>
      </c>
      <c r="B11" s="3"/>
      <c r="C11" s="3"/>
      <c r="D11" s="3">
        <v>50651</v>
      </c>
      <c r="E11" s="7"/>
      <c r="G11" s="5"/>
      <c r="H11" s="12"/>
      <c r="I11" s="12"/>
      <c r="J11" s="12"/>
      <c r="K11" s="13"/>
    </row>
    <row r="12" spans="1:11" x14ac:dyDescent="0.25">
      <c r="A12" s="5" t="s">
        <v>10</v>
      </c>
      <c r="B12" s="3"/>
      <c r="C12" s="3"/>
      <c r="D12" s="3">
        <v>5000</v>
      </c>
      <c r="E12" s="7"/>
      <c r="G12" s="5" t="s">
        <v>18</v>
      </c>
      <c r="H12" s="3">
        <f>H6</f>
        <v>25000</v>
      </c>
      <c r="I12" s="12"/>
      <c r="J12" s="12"/>
      <c r="K12" s="13"/>
    </row>
    <row r="13" spans="1:11" x14ac:dyDescent="0.25">
      <c r="A13" s="5"/>
      <c r="B13" s="2">
        <f>B9</f>
        <v>25000</v>
      </c>
      <c r="C13" s="2">
        <f>C10</f>
        <v>12500</v>
      </c>
      <c r="D13" s="2">
        <f>D11+D12</f>
        <v>55651</v>
      </c>
      <c r="E13" s="8">
        <f>E9</f>
        <v>0</v>
      </c>
      <c r="G13" s="5" t="s">
        <v>1</v>
      </c>
      <c r="H13" s="3">
        <f>B16</f>
        <v>6300</v>
      </c>
      <c r="I13" s="12"/>
      <c r="J13" s="12"/>
      <c r="K13" s="13"/>
    </row>
    <row r="14" spans="1:11" x14ac:dyDescent="0.25">
      <c r="A14" s="5" t="s">
        <v>13</v>
      </c>
      <c r="B14" s="3">
        <f>B7+B13</f>
        <v>35000</v>
      </c>
      <c r="C14" s="3">
        <f t="shared" ref="C14:E14" si="0">C7+C13</f>
        <v>12500</v>
      </c>
      <c r="D14" s="3">
        <f t="shared" si="0"/>
        <v>55651</v>
      </c>
      <c r="E14" s="7">
        <f t="shared" si="0"/>
        <v>0</v>
      </c>
      <c r="G14" s="5" t="s">
        <v>19</v>
      </c>
      <c r="H14" s="3">
        <f>C16</f>
        <v>3750</v>
      </c>
      <c r="I14" s="12"/>
      <c r="J14" s="12"/>
      <c r="K14" s="13"/>
    </row>
    <row r="15" spans="1:11" x14ac:dyDescent="0.25">
      <c r="A15" s="5" t="s">
        <v>12</v>
      </c>
      <c r="B15" s="3">
        <v>0</v>
      </c>
      <c r="C15" s="3">
        <v>0</v>
      </c>
      <c r="D15" s="3">
        <v>0</v>
      </c>
      <c r="E15" s="7">
        <v>0</v>
      </c>
      <c r="G15" s="5" t="s">
        <v>2</v>
      </c>
      <c r="H15" s="3">
        <f>D16</f>
        <v>13912.75</v>
      </c>
      <c r="I15" s="12"/>
      <c r="J15" s="12"/>
      <c r="K15" s="13"/>
    </row>
    <row r="16" spans="1:11" ht="15.75" thickBot="1" x14ac:dyDescent="0.3">
      <c r="A16" s="9" t="s">
        <v>14</v>
      </c>
      <c r="B16" s="10">
        <f>B7*18%+B13*18%</f>
        <v>6300</v>
      </c>
      <c r="C16" s="10">
        <f>C7*30%+C13*30%</f>
        <v>3750</v>
      </c>
      <c r="D16" s="10">
        <f>D7*18%+D13*25%</f>
        <v>13912.75</v>
      </c>
      <c r="E16" s="11">
        <f>E7*18%+E13*18%</f>
        <v>0</v>
      </c>
      <c r="G16" s="5" t="s">
        <v>20</v>
      </c>
      <c r="H16" s="3"/>
      <c r="I16" s="12"/>
      <c r="J16" s="12"/>
      <c r="K16" s="13"/>
    </row>
    <row r="17" spans="1:11" ht="15.75" thickBot="1" x14ac:dyDescent="0.3">
      <c r="G17" s="9" t="s">
        <v>21</v>
      </c>
      <c r="H17" s="10">
        <f>+SUM(H12:H16)</f>
        <v>48962.75</v>
      </c>
      <c r="I17" s="14"/>
      <c r="J17" s="14"/>
      <c r="K17" s="15"/>
    </row>
    <row r="18" spans="1:11" ht="15.75" thickBot="1" x14ac:dyDescent="0.3"/>
    <row r="19" spans="1:11" ht="15.75" thickBot="1" x14ac:dyDescent="0.3">
      <c r="A19" s="19" t="s">
        <v>23</v>
      </c>
      <c r="B19" s="20"/>
      <c r="C19" s="20"/>
      <c r="D19" s="20"/>
      <c r="E19" s="21"/>
      <c r="G19" t="s">
        <v>48</v>
      </c>
      <c r="H19" t="s">
        <v>34</v>
      </c>
    </row>
    <row r="20" spans="1:11" ht="15.75" thickBot="1" x14ac:dyDescent="0.3">
      <c r="A20" s="19" t="s">
        <v>24</v>
      </c>
      <c r="B20" s="20"/>
      <c r="C20" s="20"/>
      <c r="D20" s="20"/>
      <c r="E20" s="21"/>
      <c r="G20" t="s">
        <v>33</v>
      </c>
      <c r="H20">
        <v>22500</v>
      </c>
      <c r="I20" t="s">
        <v>34</v>
      </c>
    </row>
    <row r="21" spans="1:11" ht="15.75" thickBot="1" x14ac:dyDescent="0.3">
      <c r="A21" s="19" t="s">
        <v>25</v>
      </c>
      <c r="B21" s="20"/>
      <c r="C21" s="20"/>
      <c r="D21" s="20"/>
      <c r="E21" s="21"/>
      <c r="G21" s="22" t="s">
        <v>44</v>
      </c>
      <c r="H21" s="23"/>
      <c r="I21" s="23"/>
      <c r="J21" s="23"/>
      <c r="K21" s="24"/>
    </row>
    <row r="22" spans="1:11" x14ac:dyDescent="0.25">
      <c r="A22" s="17" t="s">
        <v>26</v>
      </c>
      <c r="B22" s="12"/>
      <c r="C22" s="12"/>
      <c r="D22" s="3">
        <f>1858325</f>
        <v>1858325</v>
      </c>
      <c r="E22" s="13"/>
      <c r="G22" s="5" t="str">
        <f>A39</f>
        <v>Adjusted Net Profit</v>
      </c>
      <c r="H22" s="18">
        <f>D39</f>
        <v>1446287.25</v>
      </c>
      <c r="I22" s="12"/>
      <c r="J22" s="12"/>
      <c r="K22" s="13"/>
    </row>
    <row r="23" spans="1:11" x14ac:dyDescent="0.25">
      <c r="A23" s="5" t="s">
        <v>28</v>
      </c>
      <c r="B23" s="12"/>
      <c r="C23" s="12"/>
      <c r="D23" s="12"/>
      <c r="E23" s="13"/>
      <c r="G23" s="5" t="s">
        <v>49</v>
      </c>
      <c r="H23" s="12">
        <f>+H22*19%</f>
        <v>274794.57750000001</v>
      </c>
      <c r="I23" s="12"/>
      <c r="J23" s="12"/>
      <c r="K23" s="13"/>
    </row>
    <row r="24" spans="1:11" ht="15.75" thickBot="1" x14ac:dyDescent="0.3">
      <c r="A24" s="5" t="s">
        <v>27</v>
      </c>
      <c r="B24" s="3">
        <v>228050</v>
      </c>
      <c r="C24" s="12"/>
      <c r="D24" s="12"/>
      <c r="E24" s="13"/>
      <c r="G24" s="9" t="s">
        <v>50</v>
      </c>
      <c r="H24" s="10">
        <f>+H22-H23</f>
        <v>1171492.6724999999</v>
      </c>
      <c r="I24" s="14"/>
      <c r="J24" s="14"/>
      <c r="K24" s="15"/>
    </row>
    <row r="25" spans="1:11" x14ac:dyDescent="0.25">
      <c r="A25" s="5" t="s">
        <v>29</v>
      </c>
      <c r="B25" s="3">
        <v>4500</v>
      </c>
      <c r="C25" s="12"/>
      <c r="D25" s="12"/>
      <c r="E25" s="13"/>
    </row>
    <row r="26" spans="1:11" x14ac:dyDescent="0.25">
      <c r="A26" s="5" t="s">
        <v>47</v>
      </c>
      <c r="B26" s="3">
        <v>4600</v>
      </c>
      <c r="C26" s="12"/>
      <c r="D26" s="12"/>
      <c r="E26" s="13"/>
    </row>
    <row r="27" spans="1:11" x14ac:dyDescent="0.25">
      <c r="A27" s="5" t="s">
        <v>35</v>
      </c>
      <c r="B27" s="3">
        <v>975</v>
      </c>
      <c r="C27" s="12"/>
      <c r="D27" s="12"/>
      <c r="E27" s="13"/>
    </row>
    <row r="28" spans="1:11" x14ac:dyDescent="0.25">
      <c r="A28" s="5" t="s">
        <v>45</v>
      </c>
      <c r="B28" s="3">
        <v>45000</v>
      </c>
      <c r="C28" s="12"/>
      <c r="D28" s="12"/>
      <c r="E28" s="13"/>
    </row>
    <row r="29" spans="1:11" x14ac:dyDescent="0.25">
      <c r="A29" s="17" t="s">
        <v>42</v>
      </c>
      <c r="B29" s="3"/>
      <c r="C29" s="18">
        <f>SUM(B24:B28)</f>
        <v>283125</v>
      </c>
      <c r="D29" s="12"/>
      <c r="E29" s="13"/>
    </row>
    <row r="30" spans="1:11" x14ac:dyDescent="0.25">
      <c r="A30" s="5" t="s">
        <v>31</v>
      </c>
      <c r="B30" s="3"/>
      <c r="C30" s="12"/>
      <c r="D30" s="12"/>
      <c r="E30" s="13"/>
    </row>
    <row r="31" spans="1:11" x14ac:dyDescent="0.25">
      <c r="A31" s="5" t="s">
        <v>30</v>
      </c>
      <c r="B31" s="3">
        <v>12375</v>
      </c>
      <c r="C31" s="12"/>
      <c r="D31" s="12"/>
      <c r="E31" s="13"/>
    </row>
    <row r="32" spans="1:11" x14ac:dyDescent="0.25">
      <c r="A32" s="5" t="s">
        <v>32</v>
      </c>
      <c r="B32" s="3">
        <v>1200</v>
      </c>
      <c r="C32" s="12"/>
      <c r="D32" s="12"/>
      <c r="E32" s="13"/>
    </row>
    <row r="33" spans="1:5" x14ac:dyDescent="0.25">
      <c r="A33" s="5" t="s">
        <v>36</v>
      </c>
      <c r="B33" s="3">
        <v>1875</v>
      </c>
      <c r="C33" s="12"/>
      <c r="D33" s="12"/>
      <c r="E33" s="13"/>
    </row>
    <row r="34" spans="1:5" x14ac:dyDescent="0.25">
      <c r="A34" s="5" t="s">
        <v>46</v>
      </c>
      <c r="B34" s="3">
        <v>630000</v>
      </c>
      <c r="C34" s="12"/>
      <c r="D34" s="12"/>
      <c r="E34" s="13"/>
    </row>
    <row r="35" spans="1:5" x14ac:dyDescent="0.25">
      <c r="A35" s="5" t="s">
        <v>37</v>
      </c>
      <c r="B35" s="3">
        <v>750</v>
      </c>
      <c r="C35" s="12"/>
      <c r="D35" s="12"/>
      <c r="E35" s="13"/>
    </row>
    <row r="36" spans="1:5" x14ac:dyDescent="0.25">
      <c r="A36" s="5" t="s">
        <v>39</v>
      </c>
      <c r="B36" s="18">
        <f>H17</f>
        <v>48962.75</v>
      </c>
      <c r="C36" s="12"/>
      <c r="D36" s="12"/>
      <c r="E36" s="13"/>
    </row>
    <row r="37" spans="1:5" x14ac:dyDescent="0.25">
      <c r="A37" s="17" t="s">
        <v>43</v>
      </c>
      <c r="B37" s="12"/>
      <c r="C37" s="18">
        <f>SUM(B31:B36)</f>
        <v>695162.75</v>
      </c>
      <c r="D37" s="12"/>
      <c r="E37" s="13"/>
    </row>
    <row r="38" spans="1:5" x14ac:dyDescent="0.25">
      <c r="A38" s="5"/>
      <c r="B38" s="12"/>
      <c r="C38" s="18"/>
      <c r="D38" s="18">
        <f>C29-C37</f>
        <v>-412037.75</v>
      </c>
      <c r="E38" s="13"/>
    </row>
    <row r="39" spans="1:5" ht="15.75" thickBot="1" x14ac:dyDescent="0.3">
      <c r="A39" s="9" t="s">
        <v>41</v>
      </c>
      <c r="B39" s="14"/>
      <c r="C39" s="14"/>
      <c r="D39" s="10">
        <f>D22+D38</f>
        <v>1446287.25</v>
      </c>
      <c r="E39" s="15"/>
    </row>
  </sheetData>
  <mergeCells count="8">
    <mergeCell ref="A21:E21"/>
    <mergeCell ref="G21:K21"/>
    <mergeCell ref="B2:E2"/>
    <mergeCell ref="B3:E3"/>
    <mergeCell ref="A19:E19"/>
    <mergeCell ref="G2:K2"/>
    <mergeCell ref="G8:K8"/>
    <mergeCell ref="A20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 1</vt:lpstr>
      <vt:lpstr>Question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Pius</dc:creator>
  <cp:lastModifiedBy>Pius</cp:lastModifiedBy>
  <dcterms:created xsi:type="dcterms:W3CDTF">2020-03-25T22:41:19Z</dcterms:created>
  <dcterms:modified xsi:type="dcterms:W3CDTF">2020-03-26T05:08:41Z</dcterms:modified>
</cp:coreProperties>
</file>