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8340"/>
  </bookViews>
  <sheets>
    <sheet name="Required Start-Up Funds" sheetId="1" r:id="rId1"/>
    <sheet name="Salaries and Wages" sheetId="2" r:id="rId2"/>
    <sheet name="Projected Sales Forecast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N16" i="3"/>
  <c r="J16" i="3"/>
  <c r="S15" i="3"/>
  <c r="S16" i="3" s="1"/>
  <c r="R15" i="3"/>
  <c r="R16" i="3" s="1"/>
  <c r="Q15" i="3"/>
  <c r="Q16" i="3" s="1"/>
  <c r="P15" i="3"/>
  <c r="P16" i="3" s="1"/>
  <c r="O15" i="3"/>
  <c r="O16" i="3" s="1"/>
  <c r="N15" i="3"/>
  <c r="M15" i="3"/>
  <c r="M16" i="3" s="1"/>
  <c r="L15" i="3"/>
  <c r="L16" i="3" s="1"/>
  <c r="K15" i="3"/>
  <c r="K16" i="3" s="1"/>
  <c r="J15" i="3"/>
  <c r="I15" i="3"/>
  <c r="I16" i="3" s="1"/>
  <c r="H15" i="3"/>
  <c r="H16" i="3" s="1"/>
  <c r="T14" i="3"/>
  <c r="E19" i="3" s="1"/>
  <c r="E11" i="3"/>
  <c r="F11" i="3" s="1"/>
  <c r="E25" i="3" s="1"/>
  <c r="E26" i="3" s="1"/>
  <c r="F10" i="3"/>
  <c r="M30" i="2"/>
  <c r="N30" i="2" s="1"/>
  <c r="O30" i="2" s="1"/>
  <c r="M29" i="2"/>
  <c r="N29" i="2" s="1"/>
  <c r="O29" i="2" s="1"/>
  <c r="F21" i="2"/>
  <c r="K27" i="2" s="1"/>
  <c r="M27" i="2" s="1"/>
  <c r="N27" i="2" s="1"/>
  <c r="O27" i="2" s="1"/>
  <c r="M20" i="2"/>
  <c r="N20" i="2" s="1"/>
  <c r="O20" i="2" s="1"/>
  <c r="N17" i="2"/>
  <c r="O17" i="2" s="1"/>
  <c r="M17" i="2"/>
  <c r="K17" i="2" s="1"/>
  <c r="N14" i="2"/>
  <c r="O14" i="2" s="1"/>
  <c r="M14" i="2"/>
  <c r="K14" i="2" s="1"/>
  <c r="K21" i="2" s="1"/>
  <c r="N12" i="2"/>
  <c r="O12" i="2" s="1"/>
  <c r="M12" i="2"/>
  <c r="M11" i="2"/>
  <c r="M21" i="2" s="1"/>
  <c r="G44" i="1"/>
  <c r="A44" i="1"/>
  <c r="J42" i="1"/>
  <c r="J41" i="1"/>
  <c r="E41" i="1"/>
  <c r="J40" i="1"/>
  <c r="E40" i="1"/>
  <c r="I39" i="1"/>
  <c r="E39" i="1"/>
  <c r="I38" i="1"/>
  <c r="G26" i="1"/>
  <c r="G15" i="1"/>
  <c r="G28" i="1" s="1"/>
  <c r="N13" i="3" l="1"/>
  <c r="S13" i="3"/>
  <c r="P13" i="3"/>
  <c r="Q13" i="3"/>
  <c r="L13" i="3"/>
  <c r="R13" i="3"/>
  <c r="O13" i="3"/>
  <c r="M13" i="3"/>
  <c r="I13" i="3"/>
  <c r="J13" i="3"/>
  <c r="K13" i="3"/>
  <c r="H13" i="3"/>
  <c r="T16" i="3"/>
  <c r="E20" i="3"/>
  <c r="E21" i="3" s="1"/>
  <c r="E23" i="3" s="1"/>
  <c r="F23" i="3" s="1"/>
  <c r="T15" i="3"/>
  <c r="K31" i="2"/>
  <c r="M31" i="2" s="1"/>
  <c r="N31" i="2" s="1"/>
  <c r="O31" i="2" s="1"/>
  <c r="K28" i="2"/>
  <c r="M28" i="2" s="1"/>
  <c r="N28" i="2" s="1"/>
  <c r="O28" i="2" s="1"/>
  <c r="K25" i="2"/>
  <c r="K24" i="2"/>
  <c r="M25" i="2"/>
  <c r="M24" i="2"/>
  <c r="N11" i="2"/>
  <c r="K26" i="2"/>
  <c r="M26" i="2" s="1"/>
  <c r="N26" i="2" s="1"/>
  <c r="O26" i="2" s="1"/>
  <c r="G38" i="1"/>
  <c r="G37" i="1"/>
  <c r="T13" i="3" l="1"/>
  <c r="K32" i="2"/>
  <c r="K35" i="2" s="1"/>
  <c r="M32" i="2"/>
  <c r="M35" i="2" s="1"/>
  <c r="O11" i="2"/>
  <c r="O21" i="2" s="1"/>
  <c r="N21" i="2"/>
  <c r="J39" i="1"/>
  <c r="G42" i="1"/>
  <c r="E38" i="1" s="1"/>
  <c r="J38" i="1"/>
  <c r="O25" i="2" l="1"/>
  <c r="O24" i="2"/>
  <c r="O32" i="2" s="1"/>
  <c r="O35" i="2" s="1"/>
  <c r="N25" i="2"/>
  <c r="N24" i="2"/>
  <c r="E37" i="1"/>
  <c r="E42" i="1" s="1"/>
  <c r="J43" i="1"/>
  <c r="N32" i="2" l="1"/>
  <c r="N35" i="2" s="1"/>
</calcChain>
</file>

<file path=xl/sharedStrings.xml><?xml version="1.0" encoding="utf-8"?>
<sst xmlns="http://schemas.openxmlformats.org/spreadsheetml/2006/main" count="118" uniqueCount="103">
  <si>
    <t>Required Start-Up Funds for Best In-House Child Care Service</t>
  </si>
  <si>
    <t>Opening Balance Sheet</t>
  </si>
  <si>
    <t>Required Start-Up Funds</t>
  </si>
  <si>
    <t>Amount</t>
  </si>
  <si>
    <t>Totals</t>
  </si>
  <si>
    <t>Depreciation</t>
  </si>
  <si>
    <t>Notes</t>
  </si>
  <si>
    <t>Fixed Assets</t>
  </si>
  <si>
    <t>Real Estate-Land</t>
  </si>
  <si>
    <t>Buildings</t>
  </si>
  <si>
    <t xml:space="preserve"> years</t>
  </si>
  <si>
    <t>Leasehold Improvements</t>
  </si>
  <si>
    <t>Equipment</t>
  </si>
  <si>
    <t>Furniture and Fixtures</t>
  </si>
  <si>
    <t>Vehicles</t>
  </si>
  <si>
    <t>Other Fixed Assets</t>
  </si>
  <si>
    <t>Total Fixed Assets</t>
  </si>
  <si>
    <t>Operating Capital</t>
  </si>
  <si>
    <t>Pre-Opening Salaries and Wages</t>
  </si>
  <si>
    <t>Prepaid Insurance Premiums</t>
  </si>
  <si>
    <t>Utility Deposits</t>
  </si>
  <si>
    <t>Supplies</t>
  </si>
  <si>
    <t>Advertising and Promotions</t>
  </si>
  <si>
    <t>Licenses</t>
  </si>
  <si>
    <t>Other Initial Start-Up Costs</t>
  </si>
  <si>
    <t>Working Capital (Cash On Hand)</t>
  </si>
  <si>
    <t>Total Operating Capital</t>
  </si>
  <si>
    <t>Total Required Funds</t>
  </si>
  <si>
    <t>Sources of Funding</t>
  </si>
  <si>
    <t>Owner's Equity</t>
  </si>
  <si>
    <t>Loan Rate</t>
  </si>
  <si>
    <t>Term in Months</t>
  </si>
  <si>
    <t>Monthly Payments</t>
  </si>
  <si>
    <t>Outside Investors</t>
  </si>
  <si>
    <t>Additional Loans or Debt</t>
  </si>
  <si>
    <t>Commercial Loan</t>
  </si>
  <si>
    <t>Commercial Mortgage</t>
  </si>
  <si>
    <t xml:space="preserve">       Credit Card Debt</t>
  </si>
  <si>
    <t xml:space="preserve">       Vehicle Loans</t>
  </si>
  <si>
    <t xml:space="preserve">       Other Bank Debt</t>
  </si>
  <si>
    <t>Total Sources of Funding</t>
  </si>
  <si>
    <t>Salaries and Wages</t>
  </si>
  <si>
    <t>Salaries and Related Expenses</t>
  </si>
  <si>
    <t>#</t>
  </si>
  <si>
    <t>Assumptions</t>
  </si>
  <si>
    <t>Wage Base</t>
  </si>
  <si>
    <t>Monthly</t>
  </si>
  <si>
    <t>Year One</t>
  </si>
  <si>
    <t>Year Two</t>
  </si>
  <si>
    <t>Year Three</t>
  </si>
  <si>
    <t>Percent Change</t>
  </si>
  <si>
    <t>Owner's Compensation</t>
  </si>
  <si>
    <t>Salaries</t>
  </si>
  <si>
    <t>Wages</t>
  </si>
  <si>
    <t>Full-Time Employees</t>
  </si>
  <si>
    <t>Estimated Hours Per Week</t>
  </si>
  <si>
    <t>Estimated Rate Per Hour</t>
  </si>
  <si>
    <t>Part-Time Employees</t>
  </si>
  <si>
    <t>Independent Contractors</t>
  </si>
  <si>
    <t>Total Salaries and Wages</t>
  </si>
  <si>
    <t>Payroll Taxes and Benefits</t>
  </si>
  <si>
    <t>Social Security</t>
  </si>
  <si>
    <t>Medicare</t>
  </si>
  <si>
    <t>Federal Unemployment Tax (FUTA)</t>
  </si>
  <si>
    <t>State Unemployment Tax (SUTA)</t>
  </si>
  <si>
    <t>Employee Pension Programs</t>
  </si>
  <si>
    <t>Worker's Compensation</t>
  </si>
  <si>
    <t>Employee Health Insurance</t>
  </si>
  <si>
    <t>Other Employee Benefit Programs</t>
  </si>
  <si>
    <t>Total Payroll Taxes and Benefits</t>
  </si>
  <si>
    <t>Total Salaries and Related Expenses</t>
  </si>
  <si>
    <t>Projected Sales Forecast</t>
  </si>
  <si>
    <t>Products and Services</t>
  </si>
  <si>
    <t xml:space="preserve">          %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</si>
  <si>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</si>
  <si>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</si>
  <si>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</si>
  <si>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</si>
  <si>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</si>
  <si>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</si>
  <si>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</si>
  <si>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</si>
  <si>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</si>
  <si>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</si>
  <si>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</si>
  <si>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</si>
  <si>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Price Per Unit</t>
  </si>
  <si>
    <t>Variable Cost Per Unit</t>
  </si>
  <si>
    <t>Gross Margin Per Unit</t>
  </si>
  <si>
    <t>Projected Unit Sales</t>
  </si>
  <si>
    <t>Seasonality Factor</t>
  </si>
  <si>
    <t>Year Two Growth</t>
  </si>
  <si>
    <t>Year Three Growth</t>
  </si>
  <si>
    <t>Overhead Exp Allocation</t>
  </si>
  <si>
    <t>Projected Revenue</t>
  </si>
  <si>
    <t>Variable Costs</t>
  </si>
  <si>
    <t>Gross Margin</t>
  </si>
  <si>
    <t>Overhead Expenses</t>
  </si>
  <si>
    <t>Profit</t>
  </si>
  <si>
    <t>Breakeven Sales Revenue</t>
  </si>
  <si>
    <t>Breakeven Sales Units</t>
  </si>
  <si>
    <t>Baby Care Services (8 hrs)</t>
  </si>
  <si>
    <t xml:space="preserve">Best In-House Child Care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</si>
</sst>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9"/>
      <name val="Arial"/>
    </font>
    <font>
      <sz val="9"/>
      <name val="Arial"/>
    </font>
    <font>
      <b/>
      <sz val="9"/>
      <color indexed="10"/>
      <name val="Arial"/>
    </font>
    <font>
      <sz val="9"/>
      <color indexed="10"/>
      <name val="Arial"/>
    </font>
    <font>
      <b/>
      <sz val="9"/>
      <color indexed="12"/>
      <name val="Arial"/>
      <family val="2"/>
    </font>
    <font>
      <sz val="8"/>
      <name val="Arial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/>
    <xf numFmtId="15" fontId="3" fillId="0" borderId="0" xfId="0" applyNumberFormat="1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Protection="1">
      <protection locked="0"/>
    </xf>
    <xf numFmtId="0" fontId="5" fillId="0" borderId="0" xfId="0" applyFont="1" applyAlignment="1">
      <alignment horizontal="left"/>
    </xf>
    <xf numFmtId="165" fontId="6" fillId="2" borderId="0" xfId="2" applyNumberFormat="1" applyFont="1" applyFill="1" applyProtection="1">
      <protection locked="0"/>
    </xf>
    <xf numFmtId="165" fontId="6" fillId="0" borderId="0" xfId="2" applyNumberFormat="1" applyFont="1"/>
    <xf numFmtId="165" fontId="6" fillId="0" borderId="0" xfId="0" applyNumberFormat="1" applyFont="1"/>
    <xf numFmtId="167" fontId="6" fillId="2" borderId="0" xfId="1" applyNumberFormat="1" applyFont="1" applyFill="1" applyProtection="1">
      <protection locked="0"/>
    </xf>
    <xf numFmtId="165" fontId="6" fillId="0" borderId="0" xfId="1" applyNumberFormat="1" applyFont="1"/>
    <xf numFmtId="43" fontId="6" fillId="3" borderId="0" xfId="1" applyFont="1" applyFill="1" applyProtection="1">
      <protection locked="0"/>
    </xf>
    <xf numFmtId="166" fontId="6" fillId="0" borderId="0" xfId="1" applyNumberFormat="1" applyFont="1" applyProtection="1">
      <protection locked="0"/>
    </xf>
    <xf numFmtId="165" fontId="6" fillId="0" borderId="1" xfId="0" applyNumberFormat="1" applyFont="1" applyBorder="1"/>
    <xf numFmtId="167" fontId="6" fillId="0" borderId="0" xfId="1" applyNumberFormat="1" applyFont="1"/>
    <xf numFmtId="43" fontId="6" fillId="0" borderId="0" xfId="1" applyFont="1" applyProtection="1">
      <protection locked="0"/>
    </xf>
    <xf numFmtId="166" fontId="6" fillId="0" borderId="0" xfId="0" applyNumberFormat="1" applyFont="1" applyProtection="1">
      <protection locked="0"/>
    </xf>
    <xf numFmtId="0" fontId="7" fillId="0" borderId="0" xfId="0" applyFont="1"/>
    <xf numFmtId="0" fontId="8" fillId="0" borderId="0" xfId="0" applyFont="1"/>
    <xf numFmtId="165" fontId="6" fillId="0" borderId="2" xfId="0" applyNumberFormat="1" applyFont="1" applyBorder="1"/>
    <xf numFmtId="10" fontId="6" fillId="0" borderId="0" xfId="3" applyNumberFormat="1" applyFont="1"/>
    <xf numFmtId="167" fontId="6" fillId="0" borderId="0" xfId="1" applyNumberFormat="1" applyFont="1" applyProtection="1">
      <protection locked="0"/>
    </xf>
    <xf numFmtId="167" fontId="6" fillId="0" borderId="0" xfId="1" applyNumberFormat="1" applyFont="1" applyBorder="1" applyProtection="1">
      <protection locked="0"/>
    </xf>
    <xf numFmtId="10" fontId="6" fillId="3" borderId="0" xfId="3" applyNumberFormat="1" applyFont="1" applyFill="1" applyProtection="1">
      <protection locked="0"/>
    </xf>
    <xf numFmtId="168" fontId="6" fillId="0" borderId="0" xfId="0" applyNumberFormat="1" applyFont="1"/>
    <xf numFmtId="168" fontId="6" fillId="0" borderId="0" xfId="0" applyNumberFormat="1" applyFont="1" applyBorder="1"/>
    <xf numFmtId="167" fontId="6" fillId="0" borderId="1" xfId="1" applyNumberFormat="1" applyFont="1" applyBorder="1" applyProtection="1">
      <protection locked="0"/>
    </xf>
    <xf numFmtId="10" fontId="6" fillId="0" borderId="0" xfId="0" applyNumberFormat="1" applyFont="1"/>
    <xf numFmtId="165" fontId="6" fillId="0" borderId="3" xfId="2" applyNumberFormat="1" applyFont="1" applyBorder="1"/>
    <xf numFmtId="168" fontId="6" fillId="0" borderId="1" xfId="0" applyNumberFormat="1" applyFont="1" applyBorder="1"/>
    <xf numFmtId="168" fontId="6" fillId="0" borderId="3" xfId="0" applyNumberFormat="1" applyFont="1" applyBorder="1"/>
    <xf numFmtId="0" fontId="9" fillId="0" borderId="0" xfId="0" applyFont="1"/>
    <xf numFmtId="165" fontId="9" fillId="0" borderId="0" xfId="2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0" fontId="13" fillId="2" borderId="0" xfId="3" applyNumberFormat="1" applyFont="1" applyFill="1" applyProtection="1">
      <protection locked="0"/>
    </xf>
    <xf numFmtId="0" fontId="13" fillId="2" borderId="0" xfId="0" applyFont="1" applyFill="1" applyAlignment="1" applyProtection="1">
      <alignment horizontal="center"/>
      <protection locked="0"/>
    </xf>
    <xf numFmtId="165" fontId="13" fillId="2" borderId="0" xfId="2" applyNumberFormat="1" applyFont="1" applyFill="1" applyProtection="1">
      <protection locked="0"/>
    </xf>
    <xf numFmtId="165" fontId="13" fillId="0" borderId="0" xfId="2" applyNumberFormat="1" applyFont="1" applyFill="1" applyBorder="1"/>
    <xf numFmtId="167" fontId="13" fillId="0" borderId="0" xfId="1" applyNumberFormat="1" applyFont="1"/>
    <xf numFmtId="167" fontId="13" fillId="2" borderId="0" xfId="1" applyNumberFormat="1" applyFont="1" applyFill="1" applyProtection="1">
      <protection locked="0"/>
    </xf>
    <xf numFmtId="167" fontId="13" fillId="0" borderId="0" xfId="1" applyNumberFormat="1" applyFont="1" applyFill="1" applyBorder="1"/>
    <xf numFmtId="43" fontId="13" fillId="2" borderId="0" xfId="1" applyFont="1" applyFill="1" applyProtection="1">
      <protection locked="0"/>
    </xf>
    <xf numFmtId="43" fontId="13" fillId="0" borderId="0" xfId="1" applyFont="1"/>
    <xf numFmtId="44" fontId="13" fillId="2" borderId="0" xfId="2" applyFont="1" applyFill="1" applyProtection="1">
      <protection locked="0"/>
    </xf>
    <xf numFmtId="44" fontId="13" fillId="0" borderId="0" xfId="2" applyFont="1"/>
    <xf numFmtId="167" fontId="13" fillId="0" borderId="1" xfId="1" applyNumberFormat="1" applyFont="1" applyBorder="1"/>
    <xf numFmtId="165" fontId="13" fillId="0" borderId="0" xfId="0" applyNumberFormat="1" applyFont="1" applyFill="1" applyBorder="1"/>
    <xf numFmtId="10" fontId="13" fillId="3" borderId="0" xfId="3" applyNumberFormat="1" applyFont="1" applyFill="1" applyProtection="1">
      <protection locked="0"/>
    </xf>
    <xf numFmtId="10" fontId="13" fillId="0" borderId="0" xfId="3" applyNumberFormat="1" applyFont="1"/>
    <xf numFmtId="165" fontId="13" fillId="3" borderId="0" xfId="2" applyNumberFormat="1" applyFont="1" applyFill="1" applyProtection="1">
      <protection locked="0"/>
    </xf>
    <xf numFmtId="165" fontId="13" fillId="0" borderId="0" xfId="2" applyNumberFormat="1" applyFont="1"/>
    <xf numFmtId="10" fontId="13" fillId="3" borderId="0" xfId="0" applyNumberFormat="1" applyFont="1" applyFill="1" applyProtection="1">
      <protection locked="0"/>
    </xf>
    <xf numFmtId="167" fontId="13" fillId="2" borderId="1" xfId="1" applyNumberFormat="1" applyFont="1" applyFill="1" applyBorder="1" applyProtection="1">
      <protection locked="0"/>
    </xf>
    <xf numFmtId="167" fontId="13" fillId="0" borderId="0" xfId="0" applyNumberFormat="1" applyFont="1"/>
    <xf numFmtId="167" fontId="13" fillId="0" borderId="0" xfId="0" applyNumberFormat="1" applyFont="1" applyFill="1" applyBorder="1"/>
    <xf numFmtId="0" fontId="13" fillId="0" borderId="1" xfId="0" applyFont="1" applyBorder="1"/>
    <xf numFmtId="167" fontId="13" fillId="0" borderId="2" xfId="1" applyNumberFormat="1" applyFon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2" borderId="4" xfId="0" applyFont="1" applyFill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right"/>
    </xf>
    <xf numFmtId="0" fontId="5" fillId="2" borderId="0" xfId="0" applyFont="1" applyFill="1" applyAlignment="1" applyProtection="1">
      <protection locked="0"/>
    </xf>
    <xf numFmtId="44" fontId="6" fillId="2" borderId="0" xfId="2" applyFont="1" applyFill="1" applyAlignment="1" applyProtection="1">
      <alignment horizontal="right"/>
      <protection locked="0"/>
    </xf>
    <xf numFmtId="10" fontId="6" fillId="0" borderId="0" xfId="3" applyNumberFormat="1" applyFont="1" applyAlignment="1">
      <alignment horizontal="right"/>
    </xf>
    <xf numFmtId="164" fontId="6" fillId="2" borderId="5" xfId="2" applyNumberFormat="1" applyFont="1" applyFill="1" applyBorder="1" applyAlignment="1" applyProtection="1">
      <alignment horizontal="right"/>
      <protection locked="0"/>
    </xf>
    <xf numFmtId="10" fontId="6" fillId="0" borderId="0" xfId="3" applyNumberFormat="1" applyFont="1" applyBorder="1" applyAlignment="1">
      <alignment horizontal="right"/>
    </xf>
    <xf numFmtId="164" fontId="6" fillId="0" borderId="0" xfId="2" applyNumberFormat="1" applyFont="1" applyAlignment="1">
      <alignment horizontal="right"/>
    </xf>
    <xf numFmtId="10" fontId="6" fillId="0" borderId="1" xfId="3" applyNumberFormat="1" applyFont="1" applyFill="1" applyBorder="1"/>
    <xf numFmtId="10" fontId="6" fillId="0" borderId="1" xfId="0" applyNumberFormat="1" applyFont="1" applyBorder="1"/>
    <xf numFmtId="167" fontId="6" fillId="0" borderId="0" xfId="0" applyNumberFormat="1" applyFont="1"/>
    <xf numFmtId="10" fontId="6" fillId="2" borderId="0" xfId="3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167" fontId="6" fillId="3" borderId="0" xfId="1" applyNumberFormat="1" applyFont="1" applyFill="1" applyProtection="1">
      <protection locked="0"/>
    </xf>
    <xf numFmtId="167" fontId="6" fillId="0" borderId="0" xfId="1" applyNumberFormat="1" applyFont="1" applyFill="1"/>
    <xf numFmtId="165" fontId="6" fillId="0" borderId="0" xfId="2" applyNumberFormat="1" applyFont="1" applyAlignment="1">
      <alignment horizontal="right"/>
    </xf>
    <xf numFmtId="167" fontId="6" fillId="0" borderId="5" xfId="1" applyNumberFormat="1" applyFont="1" applyBorder="1" applyAlignment="1">
      <alignment horizontal="right"/>
    </xf>
    <xf numFmtId="167" fontId="6" fillId="0" borderId="0" xfId="1" applyNumberFormat="1" applyFont="1" applyAlignment="1">
      <alignment horizontal="right"/>
    </xf>
    <xf numFmtId="167" fontId="6" fillId="0" borderId="6" xfId="1" applyNumberFormat="1" applyFont="1" applyBorder="1" applyAlignment="1">
      <alignment horizontal="right"/>
    </xf>
    <xf numFmtId="44" fontId="6" fillId="0" borderId="0" xfId="2" applyFon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ul%20Empire\Downloads\Session%204%20-%20Financial%20Projections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1. Required Start-Up Funds"/>
      <sheetName val="2. Salaries and Wages"/>
      <sheetName val="3. Fixed Operating Expenses"/>
      <sheetName val="4. Projected Sales Forecast"/>
      <sheetName val="5. Projected Sales Forecast (2)"/>
      <sheetName val="6. Cash Receipts-Disbursements"/>
      <sheetName val="7. Beginning Balance Sheet"/>
      <sheetName val="8. Income Statement"/>
      <sheetName val="9. Cash Flow Statement"/>
      <sheetName val="10. Balance Sheet"/>
      <sheetName val="11. Year End Summary"/>
      <sheetName val="12. Income Statement (2)"/>
      <sheetName val="13. Cash Flow Statement (2)"/>
      <sheetName val="14. Balance Sheet (2)"/>
      <sheetName val="15. Income Statement (3)"/>
      <sheetName val="16. Cash Flow Statement (3)"/>
      <sheetName val="17. Balance Sheet (3)"/>
      <sheetName val="18. Financial Ratios"/>
      <sheetName val="19. Breakeven Analysis"/>
      <sheetName val="20. Amoritization Schedule"/>
      <sheetName val="21. Financial Diagnostics"/>
    </sheetNames>
    <sheetDataSet>
      <sheetData sheetId="0"/>
      <sheetData sheetId="1"/>
      <sheetData sheetId="2">
        <row r="35">
          <cell r="M35">
            <v>186625.72</v>
          </cell>
        </row>
      </sheetData>
      <sheetData sheetId="3">
        <row r="44">
          <cell r="I44">
            <v>48756.592009238389</v>
          </cell>
        </row>
      </sheetData>
      <sheetData sheetId="4"/>
      <sheetData sheetId="5"/>
      <sheetData sheetId="6"/>
      <sheetData sheetId="7"/>
      <sheetData sheetId="8"/>
      <sheetData sheetId="9">
        <row r="35">
          <cell r="Q35">
            <v>230598.9568920568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workbookViewId="0">
      <selection activeCell="E3" sqref="E3"/>
    </sheetView>
  </sheetViews>
  <sheetFormatPr defaultRowHeight="15" x14ac:dyDescent="0.25"/>
  <cols>
    <col min="1" max="1" width="3" customWidth="1"/>
    <col min="2" max="3" width="3" style="9" customWidth="1"/>
    <col min="4" max="4" width="25.7109375" customWidth="1"/>
    <col min="5" max="5" width="16.7109375" customWidth="1"/>
    <col min="6" max="6" width="3" customWidth="1"/>
    <col min="7" max="7" width="20.7109375" customWidth="1"/>
    <col min="8" max="9" width="16.7109375" customWidth="1"/>
    <col min="10" max="10" width="18.85546875" customWidth="1"/>
    <col min="11" max="11" width="16.7109375" customWidth="1"/>
    <col min="12" max="14" width="14.7109375" customWidth="1"/>
    <col min="257" max="259" width="3" customWidth="1"/>
    <col min="260" max="260" width="25.7109375" customWidth="1"/>
    <col min="261" max="261" width="16.7109375" customWidth="1"/>
    <col min="262" max="262" width="3" customWidth="1"/>
    <col min="263" max="263" width="20.7109375" customWidth="1"/>
    <col min="264" max="265" width="16.7109375" customWidth="1"/>
    <col min="266" max="266" width="18.85546875" customWidth="1"/>
    <col min="267" max="267" width="16.7109375" customWidth="1"/>
    <col min="268" max="270" width="14.7109375" customWidth="1"/>
    <col min="513" max="515" width="3" customWidth="1"/>
    <col min="516" max="516" width="25.7109375" customWidth="1"/>
    <col min="517" max="517" width="16.7109375" customWidth="1"/>
    <col min="518" max="518" width="3" customWidth="1"/>
    <col min="519" max="519" width="20.7109375" customWidth="1"/>
    <col min="520" max="521" width="16.7109375" customWidth="1"/>
    <col min="522" max="522" width="18.85546875" customWidth="1"/>
    <col min="523" max="523" width="16.7109375" customWidth="1"/>
    <col min="524" max="526" width="14.7109375" customWidth="1"/>
    <col min="769" max="771" width="3" customWidth="1"/>
    <col min="772" max="772" width="25.7109375" customWidth="1"/>
    <col min="773" max="773" width="16.7109375" customWidth="1"/>
    <col min="774" max="774" width="3" customWidth="1"/>
    <col min="775" max="775" width="20.7109375" customWidth="1"/>
    <col min="776" max="777" width="16.7109375" customWidth="1"/>
    <col min="778" max="778" width="18.85546875" customWidth="1"/>
    <col min="779" max="779" width="16.7109375" customWidth="1"/>
    <col min="780" max="782" width="14.7109375" customWidth="1"/>
    <col min="1025" max="1027" width="3" customWidth="1"/>
    <col min="1028" max="1028" width="25.7109375" customWidth="1"/>
    <col min="1029" max="1029" width="16.7109375" customWidth="1"/>
    <col min="1030" max="1030" width="3" customWidth="1"/>
    <col min="1031" max="1031" width="20.7109375" customWidth="1"/>
    <col min="1032" max="1033" width="16.7109375" customWidth="1"/>
    <col min="1034" max="1034" width="18.85546875" customWidth="1"/>
    <col min="1035" max="1035" width="16.7109375" customWidth="1"/>
    <col min="1036" max="1038" width="14.7109375" customWidth="1"/>
    <col min="1281" max="1283" width="3" customWidth="1"/>
    <col min="1284" max="1284" width="25.7109375" customWidth="1"/>
    <col min="1285" max="1285" width="16.7109375" customWidth="1"/>
    <col min="1286" max="1286" width="3" customWidth="1"/>
    <col min="1287" max="1287" width="20.7109375" customWidth="1"/>
    <col min="1288" max="1289" width="16.7109375" customWidth="1"/>
    <col min="1290" max="1290" width="18.85546875" customWidth="1"/>
    <col min="1291" max="1291" width="16.7109375" customWidth="1"/>
    <col min="1292" max="1294" width="14.7109375" customWidth="1"/>
    <col min="1537" max="1539" width="3" customWidth="1"/>
    <col min="1540" max="1540" width="25.7109375" customWidth="1"/>
    <col min="1541" max="1541" width="16.7109375" customWidth="1"/>
    <col min="1542" max="1542" width="3" customWidth="1"/>
    <col min="1543" max="1543" width="20.7109375" customWidth="1"/>
    <col min="1544" max="1545" width="16.7109375" customWidth="1"/>
    <col min="1546" max="1546" width="18.85546875" customWidth="1"/>
    <col min="1547" max="1547" width="16.7109375" customWidth="1"/>
    <col min="1548" max="1550" width="14.7109375" customWidth="1"/>
    <col min="1793" max="1795" width="3" customWidth="1"/>
    <col min="1796" max="1796" width="25.7109375" customWidth="1"/>
    <col min="1797" max="1797" width="16.7109375" customWidth="1"/>
    <col min="1798" max="1798" width="3" customWidth="1"/>
    <col min="1799" max="1799" width="20.7109375" customWidth="1"/>
    <col min="1800" max="1801" width="16.7109375" customWidth="1"/>
    <col min="1802" max="1802" width="18.85546875" customWidth="1"/>
    <col min="1803" max="1803" width="16.7109375" customWidth="1"/>
    <col min="1804" max="1806" width="14.7109375" customWidth="1"/>
    <col min="2049" max="2051" width="3" customWidth="1"/>
    <col min="2052" max="2052" width="25.7109375" customWidth="1"/>
    <col min="2053" max="2053" width="16.7109375" customWidth="1"/>
    <col min="2054" max="2054" width="3" customWidth="1"/>
    <col min="2055" max="2055" width="20.7109375" customWidth="1"/>
    <col min="2056" max="2057" width="16.7109375" customWidth="1"/>
    <col min="2058" max="2058" width="18.85546875" customWidth="1"/>
    <col min="2059" max="2059" width="16.7109375" customWidth="1"/>
    <col min="2060" max="2062" width="14.7109375" customWidth="1"/>
    <col min="2305" max="2307" width="3" customWidth="1"/>
    <col min="2308" max="2308" width="25.7109375" customWidth="1"/>
    <col min="2309" max="2309" width="16.7109375" customWidth="1"/>
    <col min="2310" max="2310" width="3" customWidth="1"/>
    <col min="2311" max="2311" width="20.7109375" customWidth="1"/>
    <col min="2312" max="2313" width="16.7109375" customWidth="1"/>
    <col min="2314" max="2314" width="18.85546875" customWidth="1"/>
    <col min="2315" max="2315" width="16.7109375" customWidth="1"/>
    <col min="2316" max="2318" width="14.7109375" customWidth="1"/>
    <col min="2561" max="2563" width="3" customWidth="1"/>
    <col min="2564" max="2564" width="25.7109375" customWidth="1"/>
    <col min="2565" max="2565" width="16.7109375" customWidth="1"/>
    <col min="2566" max="2566" width="3" customWidth="1"/>
    <col min="2567" max="2567" width="20.7109375" customWidth="1"/>
    <col min="2568" max="2569" width="16.7109375" customWidth="1"/>
    <col min="2570" max="2570" width="18.85546875" customWidth="1"/>
    <col min="2571" max="2571" width="16.7109375" customWidth="1"/>
    <col min="2572" max="2574" width="14.7109375" customWidth="1"/>
    <col min="2817" max="2819" width="3" customWidth="1"/>
    <col min="2820" max="2820" width="25.7109375" customWidth="1"/>
    <col min="2821" max="2821" width="16.7109375" customWidth="1"/>
    <col min="2822" max="2822" width="3" customWidth="1"/>
    <col min="2823" max="2823" width="20.7109375" customWidth="1"/>
    <col min="2824" max="2825" width="16.7109375" customWidth="1"/>
    <col min="2826" max="2826" width="18.85546875" customWidth="1"/>
    <col min="2827" max="2827" width="16.7109375" customWidth="1"/>
    <col min="2828" max="2830" width="14.7109375" customWidth="1"/>
    <col min="3073" max="3075" width="3" customWidth="1"/>
    <col min="3076" max="3076" width="25.7109375" customWidth="1"/>
    <col min="3077" max="3077" width="16.7109375" customWidth="1"/>
    <col min="3078" max="3078" width="3" customWidth="1"/>
    <col min="3079" max="3079" width="20.7109375" customWidth="1"/>
    <col min="3080" max="3081" width="16.7109375" customWidth="1"/>
    <col min="3082" max="3082" width="18.85546875" customWidth="1"/>
    <col min="3083" max="3083" width="16.7109375" customWidth="1"/>
    <col min="3084" max="3086" width="14.7109375" customWidth="1"/>
    <col min="3329" max="3331" width="3" customWidth="1"/>
    <col min="3332" max="3332" width="25.7109375" customWidth="1"/>
    <col min="3333" max="3333" width="16.7109375" customWidth="1"/>
    <col min="3334" max="3334" width="3" customWidth="1"/>
    <col min="3335" max="3335" width="20.7109375" customWidth="1"/>
    <col min="3336" max="3337" width="16.7109375" customWidth="1"/>
    <col min="3338" max="3338" width="18.85546875" customWidth="1"/>
    <col min="3339" max="3339" width="16.7109375" customWidth="1"/>
    <col min="3340" max="3342" width="14.7109375" customWidth="1"/>
    <col min="3585" max="3587" width="3" customWidth="1"/>
    <col min="3588" max="3588" width="25.7109375" customWidth="1"/>
    <col min="3589" max="3589" width="16.7109375" customWidth="1"/>
    <col min="3590" max="3590" width="3" customWidth="1"/>
    <col min="3591" max="3591" width="20.7109375" customWidth="1"/>
    <col min="3592" max="3593" width="16.7109375" customWidth="1"/>
    <col min="3594" max="3594" width="18.85546875" customWidth="1"/>
    <col min="3595" max="3595" width="16.7109375" customWidth="1"/>
    <col min="3596" max="3598" width="14.7109375" customWidth="1"/>
    <col min="3841" max="3843" width="3" customWidth="1"/>
    <col min="3844" max="3844" width="25.7109375" customWidth="1"/>
    <col min="3845" max="3845" width="16.7109375" customWidth="1"/>
    <col min="3846" max="3846" width="3" customWidth="1"/>
    <col min="3847" max="3847" width="20.7109375" customWidth="1"/>
    <col min="3848" max="3849" width="16.7109375" customWidth="1"/>
    <col min="3850" max="3850" width="18.85546875" customWidth="1"/>
    <col min="3851" max="3851" width="16.7109375" customWidth="1"/>
    <col min="3852" max="3854" width="14.7109375" customWidth="1"/>
    <col min="4097" max="4099" width="3" customWidth="1"/>
    <col min="4100" max="4100" width="25.7109375" customWidth="1"/>
    <col min="4101" max="4101" width="16.7109375" customWidth="1"/>
    <col min="4102" max="4102" width="3" customWidth="1"/>
    <col min="4103" max="4103" width="20.7109375" customWidth="1"/>
    <col min="4104" max="4105" width="16.7109375" customWidth="1"/>
    <col min="4106" max="4106" width="18.85546875" customWidth="1"/>
    <col min="4107" max="4107" width="16.7109375" customWidth="1"/>
    <col min="4108" max="4110" width="14.7109375" customWidth="1"/>
    <col min="4353" max="4355" width="3" customWidth="1"/>
    <col min="4356" max="4356" width="25.7109375" customWidth="1"/>
    <col min="4357" max="4357" width="16.7109375" customWidth="1"/>
    <col min="4358" max="4358" width="3" customWidth="1"/>
    <col min="4359" max="4359" width="20.7109375" customWidth="1"/>
    <col min="4360" max="4361" width="16.7109375" customWidth="1"/>
    <col min="4362" max="4362" width="18.85546875" customWidth="1"/>
    <col min="4363" max="4363" width="16.7109375" customWidth="1"/>
    <col min="4364" max="4366" width="14.7109375" customWidth="1"/>
    <col min="4609" max="4611" width="3" customWidth="1"/>
    <col min="4612" max="4612" width="25.7109375" customWidth="1"/>
    <col min="4613" max="4613" width="16.7109375" customWidth="1"/>
    <col min="4614" max="4614" width="3" customWidth="1"/>
    <col min="4615" max="4615" width="20.7109375" customWidth="1"/>
    <col min="4616" max="4617" width="16.7109375" customWidth="1"/>
    <col min="4618" max="4618" width="18.85546875" customWidth="1"/>
    <col min="4619" max="4619" width="16.7109375" customWidth="1"/>
    <col min="4620" max="4622" width="14.7109375" customWidth="1"/>
    <col min="4865" max="4867" width="3" customWidth="1"/>
    <col min="4868" max="4868" width="25.7109375" customWidth="1"/>
    <col min="4869" max="4869" width="16.7109375" customWidth="1"/>
    <col min="4870" max="4870" width="3" customWidth="1"/>
    <col min="4871" max="4871" width="20.7109375" customWidth="1"/>
    <col min="4872" max="4873" width="16.7109375" customWidth="1"/>
    <col min="4874" max="4874" width="18.85546875" customWidth="1"/>
    <col min="4875" max="4875" width="16.7109375" customWidth="1"/>
    <col min="4876" max="4878" width="14.7109375" customWidth="1"/>
    <col min="5121" max="5123" width="3" customWidth="1"/>
    <col min="5124" max="5124" width="25.7109375" customWidth="1"/>
    <col min="5125" max="5125" width="16.7109375" customWidth="1"/>
    <col min="5126" max="5126" width="3" customWidth="1"/>
    <col min="5127" max="5127" width="20.7109375" customWidth="1"/>
    <col min="5128" max="5129" width="16.7109375" customWidth="1"/>
    <col min="5130" max="5130" width="18.85546875" customWidth="1"/>
    <col min="5131" max="5131" width="16.7109375" customWidth="1"/>
    <col min="5132" max="5134" width="14.7109375" customWidth="1"/>
    <col min="5377" max="5379" width="3" customWidth="1"/>
    <col min="5380" max="5380" width="25.7109375" customWidth="1"/>
    <col min="5381" max="5381" width="16.7109375" customWidth="1"/>
    <col min="5382" max="5382" width="3" customWidth="1"/>
    <col min="5383" max="5383" width="20.7109375" customWidth="1"/>
    <col min="5384" max="5385" width="16.7109375" customWidth="1"/>
    <col min="5386" max="5386" width="18.85546875" customWidth="1"/>
    <col min="5387" max="5387" width="16.7109375" customWidth="1"/>
    <col min="5388" max="5390" width="14.7109375" customWidth="1"/>
    <col min="5633" max="5635" width="3" customWidth="1"/>
    <col min="5636" max="5636" width="25.7109375" customWidth="1"/>
    <col min="5637" max="5637" width="16.7109375" customWidth="1"/>
    <col min="5638" max="5638" width="3" customWidth="1"/>
    <col min="5639" max="5639" width="20.7109375" customWidth="1"/>
    <col min="5640" max="5641" width="16.7109375" customWidth="1"/>
    <col min="5642" max="5642" width="18.85546875" customWidth="1"/>
    <col min="5643" max="5643" width="16.7109375" customWidth="1"/>
    <col min="5644" max="5646" width="14.7109375" customWidth="1"/>
    <col min="5889" max="5891" width="3" customWidth="1"/>
    <col min="5892" max="5892" width="25.7109375" customWidth="1"/>
    <col min="5893" max="5893" width="16.7109375" customWidth="1"/>
    <col min="5894" max="5894" width="3" customWidth="1"/>
    <col min="5895" max="5895" width="20.7109375" customWidth="1"/>
    <col min="5896" max="5897" width="16.7109375" customWidth="1"/>
    <col min="5898" max="5898" width="18.85546875" customWidth="1"/>
    <col min="5899" max="5899" width="16.7109375" customWidth="1"/>
    <col min="5900" max="5902" width="14.7109375" customWidth="1"/>
    <col min="6145" max="6147" width="3" customWidth="1"/>
    <col min="6148" max="6148" width="25.7109375" customWidth="1"/>
    <col min="6149" max="6149" width="16.7109375" customWidth="1"/>
    <col min="6150" max="6150" width="3" customWidth="1"/>
    <col min="6151" max="6151" width="20.7109375" customWidth="1"/>
    <col min="6152" max="6153" width="16.7109375" customWidth="1"/>
    <col min="6154" max="6154" width="18.85546875" customWidth="1"/>
    <col min="6155" max="6155" width="16.7109375" customWidth="1"/>
    <col min="6156" max="6158" width="14.7109375" customWidth="1"/>
    <col min="6401" max="6403" width="3" customWidth="1"/>
    <col min="6404" max="6404" width="25.7109375" customWidth="1"/>
    <col min="6405" max="6405" width="16.7109375" customWidth="1"/>
    <col min="6406" max="6406" width="3" customWidth="1"/>
    <col min="6407" max="6407" width="20.7109375" customWidth="1"/>
    <col min="6408" max="6409" width="16.7109375" customWidth="1"/>
    <col min="6410" max="6410" width="18.85546875" customWidth="1"/>
    <col min="6411" max="6411" width="16.7109375" customWidth="1"/>
    <col min="6412" max="6414" width="14.7109375" customWidth="1"/>
    <col min="6657" max="6659" width="3" customWidth="1"/>
    <col min="6660" max="6660" width="25.7109375" customWidth="1"/>
    <col min="6661" max="6661" width="16.7109375" customWidth="1"/>
    <col min="6662" max="6662" width="3" customWidth="1"/>
    <col min="6663" max="6663" width="20.7109375" customWidth="1"/>
    <col min="6664" max="6665" width="16.7109375" customWidth="1"/>
    <col min="6666" max="6666" width="18.85546875" customWidth="1"/>
    <col min="6667" max="6667" width="16.7109375" customWidth="1"/>
    <col min="6668" max="6670" width="14.7109375" customWidth="1"/>
    <col min="6913" max="6915" width="3" customWidth="1"/>
    <col min="6916" max="6916" width="25.7109375" customWidth="1"/>
    <col min="6917" max="6917" width="16.7109375" customWidth="1"/>
    <col min="6918" max="6918" width="3" customWidth="1"/>
    <col min="6919" max="6919" width="20.7109375" customWidth="1"/>
    <col min="6920" max="6921" width="16.7109375" customWidth="1"/>
    <col min="6922" max="6922" width="18.85546875" customWidth="1"/>
    <col min="6923" max="6923" width="16.7109375" customWidth="1"/>
    <col min="6924" max="6926" width="14.7109375" customWidth="1"/>
    <col min="7169" max="7171" width="3" customWidth="1"/>
    <col min="7172" max="7172" width="25.7109375" customWidth="1"/>
    <col min="7173" max="7173" width="16.7109375" customWidth="1"/>
    <col min="7174" max="7174" width="3" customWidth="1"/>
    <col min="7175" max="7175" width="20.7109375" customWidth="1"/>
    <col min="7176" max="7177" width="16.7109375" customWidth="1"/>
    <col min="7178" max="7178" width="18.85546875" customWidth="1"/>
    <col min="7179" max="7179" width="16.7109375" customWidth="1"/>
    <col min="7180" max="7182" width="14.7109375" customWidth="1"/>
    <col min="7425" max="7427" width="3" customWidth="1"/>
    <col min="7428" max="7428" width="25.7109375" customWidth="1"/>
    <col min="7429" max="7429" width="16.7109375" customWidth="1"/>
    <col min="7430" max="7430" width="3" customWidth="1"/>
    <col min="7431" max="7431" width="20.7109375" customWidth="1"/>
    <col min="7432" max="7433" width="16.7109375" customWidth="1"/>
    <col min="7434" max="7434" width="18.85546875" customWidth="1"/>
    <col min="7435" max="7435" width="16.7109375" customWidth="1"/>
    <col min="7436" max="7438" width="14.7109375" customWidth="1"/>
    <col min="7681" max="7683" width="3" customWidth="1"/>
    <col min="7684" max="7684" width="25.7109375" customWidth="1"/>
    <col min="7685" max="7685" width="16.7109375" customWidth="1"/>
    <col min="7686" max="7686" width="3" customWidth="1"/>
    <col min="7687" max="7687" width="20.7109375" customWidth="1"/>
    <col min="7688" max="7689" width="16.7109375" customWidth="1"/>
    <col min="7690" max="7690" width="18.85546875" customWidth="1"/>
    <col min="7691" max="7691" width="16.7109375" customWidth="1"/>
    <col min="7692" max="7694" width="14.7109375" customWidth="1"/>
    <col min="7937" max="7939" width="3" customWidth="1"/>
    <col min="7940" max="7940" width="25.7109375" customWidth="1"/>
    <col min="7941" max="7941" width="16.7109375" customWidth="1"/>
    <col min="7942" max="7942" width="3" customWidth="1"/>
    <col min="7943" max="7943" width="20.7109375" customWidth="1"/>
    <col min="7944" max="7945" width="16.7109375" customWidth="1"/>
    <col min="7946" max="7946" width="18.85546875" customWidth="1"/>
    <col min="7947" max="7947" width="16.7109375" customWidth="1"/>
    <col min="7948" max="7950" width="14.7109375" customWidth="1"/>
    <col min="8193" max="8195" width="3" customWidth="1"/>
    <col min="8196" max="8196" width="25.7109375" customWidth="1"/>
    <col min="8197" max="8197" width="16.7109375" customWidth="1"/>
    <col min="8198" max="8198" width="3" customWidth="1"/>
    <col min="8199" max="8199" width="20.7109375" customWidth="1"/>
    <col min="8200" max="8201" width="16.7109375" customWidth="1"/>
    <col min="8202" max="8202" width="18.85546875" customWidth="1"/>
    <col min="8203" max="8203" width="16.7109375" customWidth="1"/>
    <col min="8204" max="8206" width="14.7109375" customWidth="1"/>
    <col min="8449" max="8451" width="3" customWidth="1"/>
    <col min="8452" max="8452" width="25.7109375" customWidth="1"/>
    <col min="8453" max="8453" width="16.7109375" customWidth="1"/>
    <col min="8454" max="8454" width="3" customWidth="1"/>
    <col min="8455" max="8455" width="20.7109375" customWidth="1"/>
    <col min="8456" max="8457" width="16.7109375" customWidth="1"/>
    <col min="8458" max="8458" width="18.85546875" customWidth="1"/>
    <col min="8459" max="8459" width="16.7109375" customWidth="1"/>
    <col min="8460" max="8462" width="14.7109375" customWidth="1"/>
    <col min="8705" max="8707" width="3" customWidth="1"/>
    <col min="8708" max="8708" width="25.7109375" customWidth="1"/>
    <col min="8709" max="8709" width="16.7109375" customWidth="1"/>
    <col min="8710" max="8710" width="3" customWidth="1"/>
    <col min="8711" max="8711" width="20.7109375" customWidth="1"/>
    <col min="8712" max="8713" width="16.7109375" customWidth="1"/>
    <col min="8714" max="8714" width="18.85546875" customWidth="1"/>
    <col min="8715" max="8715" width="16.7109375" customWidth="1"/>
    <col min="8716" max="8718" width="14.7109375" customWidth="1"/>
    <col min="8961" max="8963" width="3" customWidth="1"/>
    <col min="8964" max="8964" width="25.7109375" customWidth="1"/>
    <col min="8965" max="8965" width="16.7109375" customWidth="1"/>
    <col min="8966" max="8966" width="3" customWidth="1"/>
    <col min="8967" max="8967" width="20.7109375" customWidth="1"/>
    <col min="8968" max="8969" width="16.7109375" customWidth="1"/>
    <col min="8970" max="8970" width="18.85546875" customWidth="1"/>
    <col min="8971" max="8971" width="16.7109375" customWidth="1"/>
    <col min="8972" max="8974" width="14.7109375" customWidth="1"/>
    <col min="9217" max="9219" width="3" customWidth="1"/>
    <col min="9220" max="9220" width="25.7109375" customWidth="1"/>
    <col min="9221" max="9221" width="16.7109375" customWidth="1"/>
    <col min="9222" max="9222" width="3" customWidth="1"/>
    <col min="9223" max="9223" width="20.7109375" customWidth="1"/>
    <col min="9224" max="9225" width="16.7109375" customWidth="1"/>
    <col min="9226" max="9226" width="18.85546875" customWidth="1"/>
    <col min="9227" max="9227" width="16.7109375" customWidth="1"/>
    <col min="9228" max="9230" width="14.7109375" customWidth="1"/>
    <col min="9473" max="9475" width="3" customWidth="1"/>
    <col min="9476" max="9476" width="25.7109375" customWidth="1"/>
    <col min="9477" max="9477" width="16.7109375" customWidth="1"/>
    <col min="9478" max="9478" width="3" customWidth="1"/>
    <col min="9479" max="9479" width="20.7109375" customWidth="1"/>
    <col min="9480" max="9481" width="16.7109375" customWidth="1"/>
    <col min="9482" max="9482" width="18.85546875" customWidth="1"/>
    <col min="9483" max="9483" width="16.7109375" customWidth="1"/>
    <col min="9484" max="9486" width="14.7109375" customWidth="1"/>
    <col min="9729" max="9731" width="3" customWidth="1"/>
    <col min="9732" max="9732" width="25.7109375" customWidth="1"/>
    <col min="9733" max="9733" width="16.7109375" customWidth="1"/>
    <col min="9734" max="9734" width="3" customWidth="1"/>
    <col min="9735" max="9735" width="20.7109375" customWidth="1"/>
    <col min="9736" max="9737" width="16.7109375" customWidth="1"/>
    <col min="9738" max="9738" width="18.85546875" customWidth="1"/>
    <col min="9739" max="9739" width="16.7109375" customWidth="1"/>
    <col min="9740" max="9742" width="14.7109375" customWidth="1"/>
    <col min="9985" max="9987" width="3" customWidth="1"/>
    <col min="9988" max="9988" width="25.7109375" customWidth="1"/>
    <col min="9989" max="9989" width="16.7109375" customWidth="1"/>
    <col min="9990" max="9990" width="3" customWidth="1"/>
    <col min="9991" max="9991" width="20.7109375" customWidth="1"/>
    <col min="9992" max="9993" width="16.7109375" customWidth="1"/>
    <col min="9994" max="9994" width="18.85546875" customWidth="1"/>
    <col min="9995" max="9995" width="16.7109375" customWidth="1"/>
    <col min="9996" max="9998" width="14.7109375" customWidth="1"/>
    <col min="10241" max="10243" width="3" customWidth="1"/>
    <col min="10244" max="10244" width="25.7109375" customWidth="1"/>
    <col min="10245" max="10245" width="16.7109375" customWidth="1"/>
    <col min="10246" max="10246" width="3" customWidth="1"/>
    <col min="10247" max="10247" width="20.7109375" customWidth="1"/>
    <col min="10248" max="10249" width="16.7109375" customWidth="1"/>
    <col min="10250" max="10250" width="18.85546875" customWidth="1"/>
    <col min="10251" max="10251" width="16.7109375" customWidth="1"/>
    <col min="10252" max="10254" width="14.7109375" customWidth="1"/>
    <col min="10497" max="10499" width="3" customWidth="1"/>
    <col min="10500" max="10500" width="25.7109375" customWidth="1"/>
    <col min="10501" max="10501" width="16.7109375" customWidth="1"/>
    <col min="10502" max="10502" width="3" customWidth="1"/>
    <col min="10503" max="10503" width="20.7109375" customWidth="1"/>
    <col min="10504" max="10505" width="16.7109375" customWidth="1"/>
    <col min="10506" max="10506" width="18.85546875" customWidth="1"/>
    <col min="10507" max="10507" width="16.7109375" customWidth="1"/>
    <col min="10508" max="10510" width="14.7109375" customWidth="1"/>
    <col min="10753" max="10755" width="3" customWidth="1"/>
    <col min="10756" max="10756" width="25.7109375" customWidth="1"/>
    <col min="10757" max="10757" width="16.7109375" customWidth="1"/>
    <col min="10758" max="10758" width="3" customWidth="1"/>
    <col min="10759" max="10759" width="20.7109375" customWidth="1"/>
    <col min="10760" max="10761" width="16.7109375" customWidth="1"/>
    <col min="10762" max="10762" width="18.85546875" customWidth="1"/>
    <col min="10763" max="10763" width="16.7109375" customWidth="1"/>
    <col min="10764" max="10766" width="14.7109375" customWidth="1"/>
    <col min="11009" max="11011" width="3" customWidth="1"/>
    <col min="11012" max="11012" width="25.7109375" customWidth="1"/>
    <col min="11013" max="11013" width="16.7109375" customWidth="1"/>
    <col min="11014" max="11014" width="3" customWidth="1"/>
    <col min="11015" max="11015" width="20.7109375" customWidth="1"/>
    <col min="11016" max="11017" width="16.7109375" customWidth="1"/>
    <col min="11018" max="11018" width="18.85546875" customWidth="1"/>
    <col min="11019" max="11019" width="16.7109375" customWidth="1"/>
    <col min="11020" max="11022" width="14.7109375" customWidth="1"/>
    <col min="11265" max="11267" width="3" customWidth="1"/>
    <col min="11268" max="11268" width="25.7109375" customWidth="1"/>
    <col min="11269" max="11269" width="16.7109375" customWidth="1"/>
    <col min="11270" max="11270" width="3" customWidth="1"/>
    <col min="11271" max="11271" width="20.7109375" customWidth="1"/>
    <col min="11272" max="11273" width="16.7109375" customWidth="1"/>
    <col min="11274" max="11274" width="18.85546875" customWidth="1"/>
    <col min="11275" max="11275" width="16.7109375" customWidth="1"/>
    <col min="11276" max="11278" width="14.7109375" customWidth="1"/>
    <col min="11521" max="11523" width="3" customWidth="1"/>
    <col min="11524" max="11524" width="25.7109375" customWidth="1"/>
    <col min="11525" max="11525" width="16.7109375" customWidth="1"/>
    <col min="11526" max="11526" width="3" customWidth="1"/>
    <col min="11527" max="11527" width="20.7109375" customWidth="1"/>
    <col min="11528" max="11529" width="16.7109375" customWidth="1"/>
    <col min="11530" max="11530" width="18.85546875" customWidth="1"/>
    <col min="11531" max="11531" width="16.7109375" customWidth="1"/>
    <col min="11532" max="11534" width="14.7109375" customWidth="1"/>
    <col min="11777" max="11779" width="3" customWidth="1"/>
    <col min="11780" max="11780" width="25.7109375" customWidth="1"/>
    <col min="11781" max="11781" width="16.7109375" customWidth="1"/>
    <col min="11782" max="11782" width="3" customWidth="1"/>
    <col min="11783" max="11783" width="20.7109375" customWidth="1"/>
    <col min="11784" max="11785" width="16.7109375" customWidth="1"/>
    <col min="11786" max="11786" width="18.85546875" customWidth="1"/>
    <col min="11787" max="11787" width="16.7109375" customWidth="1"/>
    <col min="11788" max="11790" width="14.7109375" customWidth="1"/>
    <col min="12033" max="12035" width="3" customWidth="1"/>
    <col min="12036" max="12036" width="25.7109375" customWidth="1"/>
    <col min="12037" max="12037" width="16.7109375" customWidth="1"/>
    <col min="12038" max="12038" width="3" customWidth="1"/>
    <col min="12039" max="12039" width="20.7109375" customWidth="1"/>
    <col min="12040" max="12041" width="16.7109375" customWidth="1"/>
    <col min="12042" max="12042" width="18.85546875" customWidth="1"/>
    <col min="12043" max="12043" width="16.7109375" customWidth="1"/>
    <col min="12044" max="12046" width="14.7109375" customWidth="1"/>
    <col min="12289" max="12291" width="3" customWidth="1"/>
    <col min="12292" max="12292" width="25.7109375" customWidth="1"/>
    <col min="12293" max="12293" width="16.7109375" customWidth="1"/>
    <col min="12294" max="12294" width="3" customWidth="1"/>
    <col min="12295" max="12295" width="20.7109375" customWidth="1"/>
    <col min="12296" max="12297" width="16.7109375" customWidth="1"/>
    <col min="12298" max="12298" width="18.85546875" customWidth="1"/>
    <col min="12299" max="12299" width="16.7109375" customWidth="1"/>
    <col min="12300" max="12302" width="14.7109375" customWidth="1"/>
    <col min="12545" max="12547" width="3" customWidth="1"/>
    <col min="12548" max="12548" width="25.7109375" customWidth="1"/>
    <col min="12549" max="12549" width="16.7109375" customWidth="1"/>
    <col min="12550" max="12550" width="3" customWidth="1"/>
    <col min="12551" max="12551" width="20.7109375" customWidth="1"/>
    <col min="12552" max="12553" width="16.7109375" customWidth="1"/>
    <col min="12554" max="12554" width="18.85546875" customWidth="1"/>
    <col min="12555" max="12555" width="16.7109375" customWidth="1"/>
    <col min="12556" max="12558" width="14.7109375" customWidth="1"/>
    <col min="12801" max="12803" width="3" customWidth="1"/>
    <col min="12804" max="12804" width="25.7109375" customWidth="1"/>
    <col min="12805" max="12805" width="16.7109375" customWidth="1"/>
    <col min="12806" max="12806" width="3" customWidth="1"/>
    <col min="12807" max="12807" width="20.7109375" customWidth="1"/>
    <col min="12808" max="12809" width="16.7109375" customWidth="1"/>
    <col min="12810" max="12810" width="18.85546875" customWidth="1"/>
    <col min="12811" max="12811" width="16.7109375" customWidth="1"/>
    <col min="12812" max="12814" width="14.7109375" customWidth="1"/>
    <col min="13057" max="13059" width="3" customWidth="1"/>
    <col min="13060" max="13060" width="25.7109375" customWidth="1"/>
    <col min="13061" max="13061" width="16.7109375" customWidth="1"/>
    <col min="13062" max="13062" width="3" customWidth="1"/>
    <col min="13063" max="13063" width="20.7109375" customWidth="1"/>
    <col min="13064" max="13065" width="16.7109375" customWidth="1"/>
    <col min="13066" max="13066" width="18.85546875" customWidth="1"/>
    <col min="13067" max="13067" width="16.7109375" customWidth="1"/>
    <col min="13068" max="13070" width="14.7109375" customWidth="1"/>
    <col min="13313" max="13315" width="3" customWidth="1"/>
    <col min="13316" max="13316" width="25.7109375" customWidth="1"/>
    <col min="13317" max="13317" width="16.7109375" customWidth="1"/>
    <col min="13318" max="13318" width="3" customWidth="1"/>
    <col min="13319" max="13319" width="20.7109375" customWidth="1"/>
    <col min="13320" max="13321" width="16.7109375" customWidth="1"/>
    <col min="13322" max="13322" width="18.85546875" customWidth="1"/>
    <col min="13323" max="13323" width="16.7109375" customWidth="1"/>
    <col min="13324" max="13326" width="14.7109375" customWidth="1"/>
    <col min="13569" max="13571" width="3" customWidth="1"/>
    <col min="13572" max="13572" width="25.7109375" customWidth="1"/>
    <col min="13573" max="13573" width="16.7109375" customWidth="1"/>
    <col min="13574" max="13574" width="3" customWidth="1"/>
    <col min="13575" max="13575" width="20.7109375" customWidth="1"/>
    <col min="13576" max="13577" width="16.7109375" customWidth="1"/>
    <col min="13578" max="13578" width="18.85546875" customWidth="1"/>
    <col min="13579" max="13579" width="16.7109375" customWidth="1"/>
    <col min="13580" max="13582" width="14.7109375" customWidth="1"/>
    <col min="13825" max="13827" width="3" customWidth="1"/>
    <col min="13828" max="13828" width="25.7109375" customWidth="1"/>
    <col min="13829" max="13829" width="16.7109375" customWidth="1"/>
    <col min="13830" max="13830" width="3" customWidth="1"/>
    <col min="13831" max="13831" width="20.7109375" customWidth="1"/>
    <col min="13832" max="13833" width="16.7109375" customWidth="1"/>
    <col min="13834" max="13834" width="18.85546875" customWidth="1"/>
    <col min="13835" max="13835" width="16.7109375" customWidth="1"/>
    <col min="13836" max="13838" width="14.7109375" customWidth="1"/>
    <col min="14081" max="14083" width="3" customWidth="1"/>
    <col min="14084" max="14084" width="25.7109375" customWidth="1"/>
    <col min="14085" max="14085" width="16.7109375" customWidth="1"/>
    <col min="14086" max="14086" width="3" customWidth="1"/>
    <col min="14087" max="14087" width="20.7109375" customWidth="1"/>
    <col min="14088" max="14089" width="16.7109375" customWidth="1"/>
    <col min="14090" max="14090" width="18.85546875" customWidth="1"/>
    <col min="14091" max="14091" width="16.7109375" customWidth="1"/>
    <col min="14092" max="14094" width="14.7109375" customWidth="1"/>
    <col min="14337" max="14339" width="3" customWidth="1"/>
    <col min="14340" max="14340" width="25.7109375" customWidth="1"/>
    <col min="14341" max="14341" width="16.7109375" customWidth="1"/>
    <col min="14342" max="14342" width="3" customWidth="1"/>
    <col min="14343" max="14343" width="20.7109375" customWidth="1"/>
    <col min="14344" max="14345" width="16.7109375" customWidth="1"/>
    <col min="14346" max="14346" width="18.85546875" customWidth="1"/>
    <col min="14347" max="14347" width="16.7109375" customWidth="1"/>
    <col min="14348" max="14350" width="14.7109375" customWidth="1"/>
    <col min="14593" max="14595" width="3" customWidth="1"/>
    <col min="14596" max="14596" width="25.7109375" customWidth="1"/>
    <col min="14597" max="14597" width="16.7109375" customWidth="1"/>
    <col min="14598" max="14598" width="3" customWidth="1"/>
    <col min="14599" max="14599" width="20.7109375" customWidth="1"/>
    <col min="14600" max="14601" width="16.7109375" customWidth="1"/>
    <col min="14602" max="14602" width="18.85546875" customWidth="1"/>
    <col min="14603" max="14603" width="16.7109375" customWidth="1"/>
    <col min="14604" max="14606" width="14.7109375" customWidth="1"/>
    <col min="14849" max="14851" width="3" customWidth="1"/>
    <col min="14852" max="14852" width="25.7109375" customWidth="1"/>
    <col min="14853" max="14853" width="16.7109375" customWidth="1"/>
    <col min="14854" max="14854" width="3" customWidth="1"/>
    <col min="14855" max="14855" width="20.7109375" customWidth="1"/>
    <col min="14856" max="14857" width="16.7109375" customWidth="1"/>
    <col min="14858" max="14858" width="18.85546875" customWidth="1"/>
    <col min="14859" max="14859" width="16.7109375" customWidth="1"/>
    <col min="14860" max="14862" width="14.7109375" customWidth="1"/>
    <col min="15105" max="15107" width="3" customWidth="1"/>
    <col min="15108" max="15108" width="25.7109375" customWidth="1"/>
    <col min="15109" max="15109" width="16.7109375" customWidth="1"/>
    <col min="15110" max="15110" width="3" customWidth="1"/>
    <col min="15111" max="15111" width="20.7109375" customWidth="1"/>
    <col min="15112" max="15113" width="16.7109375" customWidth="1"/>
    <col min="15114" max="15114" width="18.85546875" customWidth="1"/>
    <col min="15115" max="15115" width="16.7109375" customWidth="1"/>
    <col min="15116" max="15118" width="14.7109375" customWidth="1"/>
    <col min="15361" max="15363" width="3" customWidth="1"/>
    <col min="15364" max="15364" width="25.7109375" customWidth="1"/>
    <col min="15365" max="15365" width="16.7109375" customWidth="1"/>
    <col min="15366" max="15366" width="3" customWidth="1"/>
    <col min="15367" max="15367" width="20.7109375" customWidth="1"/>
    <col min="15368" max="15369" width="16.7109375" customWidth="1"/>
    <col min="15370" max="15370" width="18.85546875" customWidth="1"/>
    <col min="15371" max="15371" width="16.7109375" customWidth="1"/>
    <col min="15372" max="15374" width="14.7109375" customWidth="1"/>
    <col min="15617" max="15619" width="3" customWidth="1"/>
    <col min="15620" max="15620" width="25.7109375" customWidth="1"/>
    <col min="15621" max="15621" width="16.7109375" customWidth="1"/>
    <col min="15622" max="15622" width="3" customWidth="1"/>
    <col min="15623" max="15623" width="20.7109375" customWidth="1"/>
    <col min="15624" max="15625" width="16.7109375" customWidth="1"/>
    <col min="15626" max="15626" width="18.85546875" customWidth="1"/>
    <col min="15627" max="15627" width="16.7109375" customWidth="1"/>
    <col min="15628" max="15630" width="14.7109375" customWidth="1"/>
    <col min="15873" max="15875" width="3" customWidth="1"/>
    <col min="15876" max="15876" width="25.7109375" customWidth="1"/>
    <col min="15877" max="15877" width="16.7109375" customWidth="1"/>
    <col min="15878" max="15878" width="3" customWidth="1"/>
    <col min="15879" max="15879" width="20.7109375" customWidth="1"/>
    <col min="15880" max="15881" width="16.7109375" customWidth="1"/>
    <col min="15882" max="15882" width="18.85546875" customWidth="1"/>
    <col min="15883" max="15883" width="16.7109375" customWidth="1"/>
    <col min="15884" max="15886" width="14.7109375" customWidth="1"/>
    <col min="16129" max="16131" width="3" customWidth="1"/>
    <col min="16132" max="16132" width="25.7109375" customWidth="1"/>
    <col min="16133" max="16133" width="16.7109375" customWidth="1"/>
    <col min="16134" max="16134" width="3" customWidth="1"/>
    <col min="16135" max="16135" width="20.7109375" customWidth="1"/>
    <col min="16136" max="16137" width="16.7109375" customWidth="1"/>
    <col min="16138" max="16138" width="18.85546875" customWidth="1"/>
    <col min="16139" max="16139" width="16.7109375" customWidth="1"/>
    <col min="16140" max="16142" width="14.7109375" customWidth="1"/>
  </cols>
  <sheetData>
    <row r="1" spans="1:15" ht="15.75" x14ac:dyDescent="0.2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</row>
    <row r="2" spans="1:15" ht="15.75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</row>
    <row r="3" spans="1:15" ht="12.75" customHeight="1" x14ac:dyDescent="0.25">
      <c r="A3" s="5" t="s">
        <v>1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12.75" customHeight="1" x14ac:dyDescent="0.25">
      <c r="A4" s="7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12.75" customHeight="1" x14ac:dyDescent="0.25">
      <c r="A5" s="7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5" s="9" customFormat="1" ht="12.75" customHeight="1" x14ac:dyDescent="0.2">
      <c r="A6" s="6" t="s">
        <v>2</v>
      </c>
      <c r="B6" s="6"/>
      <c r="C6" s="6"/>
      <c r="D6" s="6"/>
      <c r="E6" s="8" t="s">
        <v>3</v>
      </c>
      <c r="F6" s="8"/>
      <c r="G6" s="8" t="s">
        <v>4</v>
      </c>
      <c r="H6" s="8" t="s">
        <v>5</v>
      </c>
      <c r="I6" s="8"/>
      <c r="J6" s="6" t="s">
        <v>6</v>
      </c>
      <c r="K6" s="6"/>
      <c r="L6" s="6"/>
      <c r="M6" s="6"/>
    </row>
    <row r="7" spans="1:15" ht="12.75" customHeight="1" x14ac:dyDescent="0.25">
      <c r="A7" s="7"/>
      <c r="B7" s="6" t="s">
        <v>7</v>
      </c>
      <c r="C7" s="6"/>
      <c r="D7" s="7"/>
      <c r="E7" s="7"/>
      <c r="F7" s="7"/>
      <c r="G7" s="7"/>
      <c r="H7" s="7"/>
      <c r="I7" s="7"/>
      <c r="J7" s="10"/>
      <c r="K7" s="10"/>
      <c r="L7" s="7"/>
      <c r="M7" s="7"/>
    </row>
    <row r="8" spans="1:15" ht="12.75" customHeight="1" x14ac:dyDescent="0.25">
      <c r="A8" s="7"/>
      <c r="B8" s="6"/>
      <c r="C8" s="11" t="s">
        <v>8</v>
      </c>
      <c r="D8" s="7"/>
      <c r="E8" s="12">
        <v>50000</v>
      </c>
      <c r="F8" s="13"/>
      <c r="G8" s="14"/>
      <c r="H8" s="7"/>
      <c r="I8" s="7"/>
      <c r="J8" s="10"/>
      <c r="K8" s="10"/>
      <c r="L8" s="7"/>
      <c r="M8" s="7"/>
    </row>
    <row r="9" spans="1:15" ht="12.75" customHeight="1" x14ac:dyDescent="0.25">
      <c r="A9" s="7"/>
      <c r="B9" s="6"/>
      <c r="C9" s="11" t="s">
        <v>9</v>
      </c>
      <c r="D9" s="7"/>
      <c r="E9" s="15">
        <v>28000</v>
      </c>
      <c r="F9" s="16"/>
      <c r="G9" s="14"/>
      <c r="H9" s="17">
        <v>20</v>
      </c>
      <c r="I9" s="7" t="s">
        <v>10</v>
      </c>
      <c r="J9" s="18"/>
      <c r="K9" s="10"/>
      <c r="L9" s="7"/>
      <c r="M9" s="7"/>
    </row>
    <row r="10" spans="1:15" ht="12.75" customHeight="1" x14ac:dyDescent="0.25">
      <c r="A10" s="7"/>
      <c r="B10" s="6"/>
      <c r="C10" s="11" t="s">
        <v>11</v>
      </c>
      <c r="D10" s="7"/>
      <c r="E10" s="15">
        <v>5000</v>
      </c>
      <c r="F10" s="16"/>
      <c r="G10" s="14"/>
      <c r="H10" s="17">
        <v>7</v>
      </c>
      <c r="I10" s="7" t="s">
        <v>10</v>
      </c>
      <c r="J10" s="18"/>
      <c r="K10" s="10"/>
      <c r="L10" s="7"/>
      <c r="M10" s="7"/>
    </row>
    <row r="11" spans="1:15" ht="12.75" customHeight="1" x14ac:dyDescent="0.25">
      <c r="A11" s="7"/>
      <c r="B11" s="6"/>
      <c r="C11" s="11" t="s">
        <v>12</v>
      </c>
      <c r="D11" s="7"/>
      <c r="E11" s="15">
        <v>70000</v>
      </c>
      <c r="F11" s="16"/>
      <c r="G11" s="14"/>
      <c r="H11" s="17">
        <v>7</v>
      </c>
      <c r="I11" s="7" t="s">
        <v>10</v>
      </c>
      <c r="J11" s="18"/>
      <c r="K11" s="10"/>
      <c r="L11" s="7"/>
      <c r="M11" s="7"/>
    </row>
    <row r="12" spans="1:15" ht="12.75" customHeight="1" x14ac:dyDescent="0.25">
      <c r="A12" s="7"/>
      <c r="B12" s="6"/>
      <c r="C12" s="11" t="s">
        <v>13</v>
      </c>
      <c r="D12" s="7"/>
      <c r="E12" s="15">
        <v>10000</v>
      </c>
      <c r="F12" s="16"/>
      <c r="G12" s="14"/>
      <c r="H12" s="17">
        <v>5</v>
      </c>
      <c r="I12" s="7" t="s">
        <v>10</v>
      </c>
      <c r="J12" s="18"/>
      <c r="K12" s="10"/>
      <c r="L12" s="7"/>
      <c r="M12" s="7"/>
    </row>
    <row r="13" spans="1:15" ht="12.75" customHeight="1" x14ac:dyDescent="0.25">
      <c r="A13" s="7"/>
      <c r="B13" s="6"/>
      <c r="C13" s="11" t="s">
        <v>14</v>
      </c>
      <c r="D13" s="7"/>
      <c r="E13" s="15">
        <v>50000</v>
      </c>
      <c r="F13" s="16"/>
      <c r="G13" s="14"/>
      <c r="H13" s="17">
        <v>5</v>
      </c>
      <c r="I13" s="7" t="s">
        <v>10</v>
      </c>
      <c r="J13" s="18"/>
      <c r="K13" s="10"/>
      <c r="L13" s="7"/>
      <c r="M13" s="7"/>
    </row>
    <row r="14" spans="1:15" ht="12.75" customHeight="1" thickBot="1" x14ac:dyDescent="0.3">
      <c r="A14" s="7"/>
      <c r="B14" s="6"/>
      <c r="C14" s="11" t="s">
        <v>15</v>
      </c>
      <c r="D14" s="7"/>
      <c r="E14" s="15">
        <v>3000</v>
      </c>
      <c r="F14" s="16"/>
      <c r="G14" s="19"/>
      <c r="H14" s="17">
        <v>5</v>
      </c>
      <c r="I14" s="7" t="s">
        <v>10</v>
      </c>
      <c r="J14" s="18"/>
      <c r="K14" s="10"/>
      <c r="L14" s="7"/>
      <c r="M14" s="7"/>
    </row>
    <row r="15" spans="1:15" ht="12.75" customHeight="1" x14ac:dyDescent="0.25">
      <c r="A15" s="7"/>
      <c r="B15" s="6" t="s">
        <v>16</v>
      </c>
      <c r="C15" s="6"/>
      <c r="D15" s="7"/>
      <c r="E15" s="20"/>
      <c r="F15" s="14"/>
      <c r="G15" s="20">
        <f>SUM(E8:E14)</f>
        <v>216000</v>
      </c>
      <c r="H15" s="7"/>
      <c r="I15" s="7"/>
      <c r="J15" s="21"/>
      <c r="K15" s="10"/>
      <c r="L15" s="7"/>
      <c r="M15" s="7"/>
    </row>
    <row r="16" spans="1:15" ht="12.75" customHeight="1" x14ac:dyDescent="0.25">
      <c r="A16" s="7"/>
      <c r="B16" s="6"/>
      <c r="C16" s="6"/>
      <c r="D16" s="7"/>
      <c r="E16" s="20"/>
      <c r="F16" s="14"/>
      <c r="G16" s="14"/>
      <c r="H16" s="7"/>
      <c r="I16" s="7"/>
      <c r="J16" s="22"/>
      <c r="K16" s="10"/>
      <c r="L16" s="7"/>
      <c r="M16" s="7"/>
    </row>
    <row r="17" spans="1:13" ht="12.75" customHeight="1" x14ac:dyDescent="0.25">
      <c r="A17" s="7"/>
      <c r="B17" s="6" t="s">
        <v>17</v>
      </c>
      <c r="C17" s="6"/>
      <c r="D17" s="7"/>
      <c r="E17" s="20"/>
      <c r="F17" s="14"/>
      <c r="G17" s="14"/>
      <c r="H17" s="7"/>
      <c r="I17" s="7"/>
      <c r="J17" s="10"/>
      <c r="K17" s="10"/>
      <c r="L17" s="7"/>
      <c r="M17" s="7"/>
    </row>
    <row r="18" spans="1:13" ht="12.75" customHeight="1" x14ac:dyDescent="0.25">
      <c r="A18" s="7"/>
      <c r="B18" s="6"/>
      <c r="C18" s="6" t="s">
        <v>18</v>
      </c>
      <c r="D18" s="7"/>
      <c r="E18" s="15">
        <v>1500</v>
      </c>
      <c r="F18" s="13"/>
      <c r="G18" s="14"/>
      <c r="H18" s="7"/>
      <c r="I18" s="7"/>
      <c r="J18" s="10"/>
      <c r="K18" s="10"/>
      <c r="L18" s="7"/>
      <c r="M18" s="7"/>
    </row>
    <row r="19" spans="1:13" ht="12.75" customHeight="1" x14ac:dyDescent="0.25">
      <c r="A19" s="7"/>
      <c r="B19" s="6"/>
      <c r="C19" s="6" t="s">
        <v>19</v>
      </c>
      <c r="D19" s="7"/>
      <c r="E19" s="15">
        <v>1000</v>
      </c>
      <c r="F19" s="16"/>
      <c r="G19" s="14"/>
      <c r="H19" s="7"/>
      <c r="I19" s="7"/>
      <c r="J19" s="10"/>
      <c r="K19" s="10"/>
      <c r="L19" s="7"/>
      <c r="M19" s="7"/>
    </row>
    <row r="20" spans="1:13" ht="12.75" customHeight="1" x14ac:dyDescent="0.25">
      <c r="A20" s="7"/>
      <c r="B20" s="6"/>
      <c r="C20" s="6" t="s">
        <v>20</v>
      </c>
      <c r="D20" s="7"/>
      <c r="E20" s="15">
        <v>1000</v>
      </c>
      <c r="F20" s="16"/>
      <c r="G20" s="14"/>
      <c r="H20" s="7"/>
      <c r="I20" s="7"/>
      <c r="J20" s="10"/>
      <c r="K20" s="10"/>
      <c r="L20" s="7"/>
      <c r="M20" s="7"/>
    </row>
    <row r="21" spans="1:13" ht="12.75" customHeight="1" x14ac:dyDescent="0.25">
      <c r="A21" s="7"/>
      <c r="B21" s="6"/>
      <c r="C21" s="6" t="s">
        <v>21</v>
      </c>
      <c r="D21" s="7"/>
      <c r="E21" s="15">
        <v>2000</v>
      </c>
      <c r="F21" s="16"/>
      <c r="G21" s="14"/>
      <c r="H21" s="7"/>
      <c r="I21" s="7"/>
      <c r="J21" s="10"/>
      <c r="K21" s="10"/>
      <c r="L21" s="7"/>
      <c r="M21" s="7"/>
    </row>
    <row r="22" spans="1:13" ht="12.75" customHeight="1" x14ac:dyDescent="0.25">
      <c r="A22" s="7"/>
      <c r="B22" s="6"/>
      <c r="C22" s="6" t="s">
        <v>22</v>
      </c>
      <c r="D22" s="7"/>
      <c r="E22" s="15">
        <v>800</v>
      </c>
      <c r="F22" s="16"/>
      <c r="G22" s="14"/>
      <c r="H22" s="7"/>
      <c r="I22" s="7"/>
      <c r="J22" s="10"/>
      <c r="K22" s="10"/>
      <c r="L22" s="7"/>
      <c r="M22" s="7"/>
    </row>
    <row r="23" spans="1:13" ht="12.75" customHeight="1" x14ac:dyDescent="0.25">
      <c r="A23" s="7"/>
      <c r="B23" s="6"/>
      <c r="C23" s="6" t="s">
        <v>23</v>
      </c>
      <c r="D23" s="7"/>
      <c r="E23" s="15">
        <v>800</v>
      </c>
      <c r="F23" s="16"/>
      <c r="G23" s="14"/>
      <c r="H23" s="7"/>
      <c r="I23" s="7"/>
      <c r="J23" s="10"/>
      <c r="K23" s="10"/>
      <c r="L23" s="7"/>
      <c r="M23" s="7"/>
    </row>
    <row r="24" spans="1:13" ht="12.75" customHeight="1" x14ac:dyDescent="0.25">
      <c r="A24" s="7"/>
      <c r="B24" s="6"/>
      <c r="C24" s="6" t="s">
        <v>24</v>
      </c>
      <c r="D24" s="7"/>
      <c r="E24" s="15">
        <v>1500</v>
      </c>
      <c r="F24" s="16"/>
      <c r="G24" s="14"/>
      <c r="H24" s="7"/>
      <c r="I24" s="7"/>
      <c r="J24" s="10"/>
      <c r="K24" s="10"/>
      <c r="L24" s="7"/>
      <c r="M24" s="7"/>
    </row>
    <row r="25" spans="1:13" ht="12.75" customHeight="1" thickBot="1" x14ac:dyDescent="0.3">
      <c r="A25" s="7"/>
      <c r="B25" s="6"/>
      <c r="C25" s="6" t="s">
        <v>25</v>
      </c>
      <c r="D25" s="7"/>
      <c r="E25" s="15">
        <v>0</v>
      </c>
      <c r="F25" s="16"/>
      <c r="G25" s="19"/>
      <c r="H25" s="7"/>
      <c r="I25" s="7"/>
      <c r="J25" s="10"/>
      <c r="K25" s="10"/>
      <c r="L25" s="7"/>
      <c r="M25" s="7"/>
    </row>
    <row r="26" spans="1:13" ht="12.75" customHeight="1" x14ac:dyDescent="0.25">
      <c r="A26" s="7"/>
      <c r="B26" s="6" t="s">
        <v>26</v>
      </c>
      <c r="C26" s="6"/>
      <c r="D26" s="7"/>
      <c r="E26" s="14"/>
      <c r="F26" s="14"/>
      <c r="G26" s="20">
        <f>SUM(E18:E25)</f>
        <v>8600</v>
      </c>
      <c r="H26" s="23"/>
      <c r="I26" s="7"/>
      <c r="J26" s="10"/>
      <c r="K26" s="10"/>
      <c r="L26" s="7"/>
      <c r="M26" s="7"/>
    </row>
    <row r="27" spans="1:13" ht="12.75" customHeight="1" thickBot="1" x14ac:dyDescent="0.3">
      <c r="A27" s="7"/>
      <c r="B27" s="6"/>
      <c r="C27" s="6"/>
      <c r="D27" s="7"/>
      <c r="E27" s="14"/>
      <c r="F27" s="14"/>
      <c r="G27" s="19"/>
      <c r="H27" s="24"/>
      <c r="I27" s="7"/>
      <c r="J27" s="10"/>
      <c r="K27" s="10"/>
      <c r="L27" s="7"/>
      <c r="M27" s="7"/>
    </row>
    <row r="28" spans="1:13" ht="12.75" customHeight="1" thickBot="1" x14ac:dyDescent="0.3">
      <c r="A28" s="6" t="s">
        <v>27</v>
      </c>
      <c r="B28" s="6"/>
      <c r="C28" s="6"/>
      <c r="D28" s="7"/>
      <c r="E28" s="14"/>
      <c r="F28" s="14"/>
      <c r="G28" s="25">
        <f>G15+G26</f>
        <v>224600</v>
      </c>
      <c r="H28" s="7"/>
      <c r="I28" s="7"/>
      <c r="J28" s="10"/>
      <c r="K28" s="10"/>
      <c r="L28" s="7"/>
      <c r="M28" s="7"/>
    </row>
    <row r="29" spans="1:13" ht="12.75" customHeight="1" thickTop="1" x14ac:dyDescent="0.25">
      <c r="A29" s="7"/>
      <c r="B29" s="6"/>
      <c r="C29" s="6"/>
      <c r="D29" s="7"/>
      <c r="E29" s="7"/>
      <c r="F29" s="7"/>
      <c r="G29" s="7"/>
      <c r="H29" s="7"/>
      <c r="I29" s="7"/>
      <c r="J29" s="10"/>
      <c r="K29" s="10"/>
      <c r="L29" s="7"/>
      <c r="M29" s="7"/>
    </row>
    <row r="30" spans="1:13" ht="12.75" customHeight="1" x14ac:dyDescent="0.25">
      <c r="A30" s="7"/>
      <c r="B30" s="6"/>
      <c r="C30" s="6"/>
      <c r="D30" s="7"/>
      <c r="E30" s="7"/>
      <c r="F30" s="7"/>
      <c r="G30" s="7"/>
      <c r="H30" s="7"/>
      <c r="I30" s="7"/>
      <c r="J30" s="10"/>
      <c r="K30" s="10"/>
      <c r="L30" s="7"/>
      <c r="M30" s="7"/>
    </row>
    <row r="31" spans="1:13" ht="15.95" customHeight="1" x14ac:dyDescent="0.25">
      <c r="A31" s="7"/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 customHeight="1" x14ac:dyDescent="0.25">
      <c r="A32" s="7"/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8" ht="12.75" customHeight="1" x14ac:dyDescent="0.25">
      <c r="A33" s="6" t="s">
        <v>28</v>
      </c>
      <c r="B33" s="6"/>
      <c r="C33" s="6"/>
      <c r="D33" s="6"/>
      <c r="E33" s="8" t="s">
        <v>3</v>
      </c>
      <c r="F33" s="8"/>
      <c r="G33" s="8" t="s">
        <v>4</v>
      </c>
      <c r="H33" s="7"/>
      <c r="I33" s="7"/>
      <c r="J33" s="7"/>
      <c r="K33" s="7"/>
      <c r="L33" s="7"/>
      <c r="M33" s="7"/>
    </row>
    <row r="34" spans="1:18" ht="12.75" customHeight="1" x14ac:dyDescent="0.25">
      <c r="A34" s="7"/>
      <c r="B34" s="6" t="s">
        <v>29</v>
      </c>
      <c r="C34" s="6"/>
      <c r="D34" s="7"/>
      <c r="E34" s="26">
        <v>0.6</v>
      </c>
      <c r="F34" s="7"/>
      <c r="G34" s="15">
        <v>0</v>
      </c>
      <c r="H34" s="8" t="s">
        <v>30</v>
      </c>
      <c r="I34" s="8" t="s">
        <v>31</v>
      </c>
      <c r="J34" s="8" t="s">
        <v>32</v>
      </c>
      <c r="K34" s="7"/>
      <c r="L34" s="7"/>
      <c r="M34" s="7"/>
    </row>
    <row r="35" spans="1:18" ht="12.75" customHeight="1" x14ac:dyDescent="0.25">
      <c r="A35" s="7"/>
      <c r="B35" s="6" t="s">
        <v>33</v>
      </c>
      <c r="C35" s="6"/>
      <c r="D35" s="7"/>
      <c r="E35" s="26">
        <v>0.4</v>
      </c>
      <c r="F35" s="7"/>
      <c r="G35" s="15">
        <v>0</v>
      </c>
      <c r="H35" s="7"/>
      <c r="I35" s="8"/>
      <c r="J35" s="7"/>
      <c r="K35" s="7"/>
      <c r="L35" s="7"/>
      <c r="M35" s="7"/>
    </row>
    <row r="36" spans="1:18" ht="12.75" customHeight="1" x14ac:dyDescent="0.25">
      <c r="A36" s="7"/>
      <c r="B36" s="6" t="s">
        <v>34</v>
      </c>
      <c r="C36" s="6"/>
      <c r="D36" s="7"/>
      <c r="E36" s="26"/>
      <c r="F36" s="7"/>
      <c r="G36" s="27"/>
      <c r="H36" s="7"/>
      <c r="I36" s="7"/>
      <c r="J36" s="7"/>
      <c r="K36" s="7"/>
      <c r="L36" s="7"/>
      <c r="M36" s="7"/>
    </row>
    <row r="37" spans="1:18" ht="12.75" customHeight="1" x14ac:dyDescent="0.25">
      <c r="A37" s="7"/>
      <c r="B37" s="6"/>
      <c r="C37" s="6" t="s">
        <v>35</v>
      </c>
      <c r="D37" s="7"/>
      <c r="E37" s="26">
        <f>IF(G37=0,0,G37/G42)</f>
        <v>0.72217275155832594</v>
      </c>
      <c r="F37" s="7"/>
      <c r="G37" s="27">
        <f>(G28-E8-E9)-((G34+G35+G39+G40+G41)-(E8+E9-G38))</f>
        <v>162200</v>
      </c>
      <c r="H37" s="7"/>
      <c r="I37" s="7"/>
      <c r="J37" s="7"/>
      <c r="K37" s="7"/>
      <c r="L37" s="7"/>
      <c r="M37" s="7"/>
    </row>
    <row r="38" spans="1:18" ht="12.75" customHeight="1" x14ac:dyDescent="0.25">
      <c r="A38" s="7"/>
      <c r="B38" s="6"/>
      <c r="C38" s="6" t="s">
        <v>36</v>
      </c>
      <c r="D38" s="7"/>
      <c r="E38" s="26">
        <f>IF(G38=0,0,G38/G42)</f>
        <v>0.27782724844167411</v>
      </c>
      <c r="F38" s="7"/>
      <c r="G38" s="28">
        <f>IF((G28-G34+G35)&lt;(E8+E9)*0.8,G28-G34+G35,(E8+E9)*0.8)</f>
        <v>62400</v>
      </c>
      <c r="H38" s="29">
        <v>7.0000000000000007E-2</v>
      </c>
      <c r="I38" s="17">
        <f>7*12</f>
        <v>84</v>
      </c>
      <c r="J38" s="30">
        <f>ABS(PMT(H38/12,I38,G37))</f>
        <v>2448.0326931111194</v>
      </c>
      <c r="K38" s="7"/>
      <c r="L38" s="7"/>
      <c r="M38" s="7"/>
    </row>
    <row r="39" spans="1:18" ht="12.75" customHeight="1" x14ac:dyDescent="0.25">
      <c r="A39" s="7"/>
      <c r="B39" s="6" t="s">
        <v>37</v>
      </c>
      <c r="C39" s="6"/>
      <c r="D39" s="7"/>
      <c r="E39" s="26">
        <f>IF(G39=0,0,G39/G42)</f>
        <v>0</v>
      </c>
      <c r="F39" s="7"/>
      <c r="G39" s="28">
        <v>0</v>
      </c>
      <c r="H39" s="29">
        <v>0.08</v>
      </c>
      <c r="I39" s="17">
        <f>20*12</f>
        <v>240</v>
      </c>
      <c r="J39" s="31">
        <f>ABS(PMT(H39/12,I39,G38))</f>
        <v>521.93860305192084</v>
      </c>
      <c r="K39" s="7"/>
      <c r="L39" s="7"/>
      <c r="M39" s="7"/>
    </row>
    <row r="40" spans="1:18" ht="12.75" customHeight="1" x14ac:dyDescent="0.25">
      <c r="A40" s="7"/>
      <c r="B40" s="6" t="s">
        <v>38</v>
      </c>
      <c r="C40" s="6"/>
      <c r="D40" s="7"/>
      <c r="E40" s="26">
        <f>IF(G40=0,0,G40/G42)</f>
        <v>0</v>
      </c>
      <c r="F40" s="7"/>
      <c r="G40" s="28">
        <v>0</v>
      </c>
      <c r="H40" s="29">
        <v>7.0000000000000007E-2</v>
      </c>
      <c r="I40" s="17">
        <v>60</v>
      </c>
      <c r="J40" s="31">
        <f>ABS(PMT(H40/12,I40,G39))</f>
        <v>0</v>
      </c>
      <c r="K40" s="7"/>
      <c r="L40" s="7"/>
      <c r="M40" s="7"/>
    </row>
    <row r="41" spans="1:18" ht="12.75" customHeight="1" thickBot="1" x14ac:dyDescent="0.3">
      <c r="A41" s="7"/>
      <c r="B41" s="6" t="s">
        <v>39</v>
      </c>
      <c r="C41" s="6"/>
      <c r="D41" s="7"/>
      <c r="E41" s="26">
        <f>IF(G41=0,0,G41/G42)</f>
        <v>0</v>
      </c>
      <c r="F41" s="7"/>
      <c r="G41" s="32">
        <v>0</v>
      </c>
      <c r="H41" s="29">
        <v>0.06</v>
      </c>
      <c r="I41" s="17">
        <v>48</v>
      </c>
      <c r="J41" s="31">
        <f>ABS(PMT(H41/12,I41,G40))</f>
        <v>0</v>
      </c>
      <c r="K41" s="7"/>
      <c r="L41" s="7"/>
      <c r="M41" s="7"/>
    </row>
    <row r="42" spans="1:18" ht="12.75" customHeight="1" thickBot="1" x14ac:dyDescent="0.3">
      <c r="A42" s="6" t="s">
        <v>40</v>
      </c>
      <c r="B42" s="6"/>
      <c r="C42" s="6"/>
      <c r="D42" s="7"/>
      <c r="E42" s="33">
        <f>SUM(E34:E41)</f>
        <v>2</v>
      </c>
      <c r="F42" s="7"/>
      <c r="G42" s="34">
        <f>SUM(G34:G41)</f>
        <v>224600</v>
      </c>
      <c r="H42" s="29">
        <v>0.05</v>
      </c>
      <c r="I42" s="17">
        <v>36</v>
      </c>
      <c r="J42" s="35">
        <f>ABS(PMT(H42/12,I42,G41))</f>
        <v>0</v>
      </c>
      <c r="K42" s="7"/>
      <c r="L42" s="7"/>
      <c r="M42" s="7"/>
    </row>
    <row r="43" spans="1:18" ht="12.75" customHeight="1" thickTop="1" thickBot="1" x14ac:dyDescent="0.3">
      <c r="A43" s="7"/>
      <c r="B43" s="6"/>
      <c r="C43" s="6"/>
      <c r="D43" s="7"/>
      <c r="E43" s="7"/>
      <c r="F43" s="7"/>
      <c r="G43" s="7"/>
      <c r="H43" s="7"/>
      <c r="I43" s="7"/>
      <c r="J43" s="36">
        <f>J38+J39+J40+J41+J42</f>
        <v>2969.9712961630403</v>
      </c>
      <c r="K43" s="7"/>
      <c r="L43" s="7"/>
      <c r="M43" s="7"/>
    </row>
    <row r="44" spans="1:18" ht="12.75" customHeight="1" thickTop="1" x14ac:dyDescent="0.25">
      <c r="A44" s="37" t="str">
        <f>IF('[1]9. Cash Flow Statement'!Q35&gt;0,"A line of credit is also required in the amount of","")</f>
        <v>A line of credit is also required in the amount of</v>
      </c>
      <c r="D44" s="9"/>
      <c r="E44" s="9"/>
      <c r="F44" s="9"/>
      <c r="G44" s="38">
        <f>IF('[1]9. Cash Flow Statement'!Q35&gt;0,'[1]9. Cash Flow Statement'!Q35,"")</f>
        <v>230598.9568920568</v>
      </c>
      <c r="H44" s="7"/>
      <c r="I44" s="7"/>
      <c r="J44" s="7"/>
      <c r="K44" s="7"/>
      <c r="L44" s="7"/>
      <c r="M44" s="7"/>
      <c r="N44" s="39"/>
      <c r="O44" s="39"/>
    </row>
    <row r="45" spans="1:18" ht="15.95" customHeight="1" x14ac:dyDescent="0.25">
      <c r="A45" s="7"/>
      <c r="B45" s="6"/>
      <c r="C45" s="6"/>
      <c r="D45" s="7"/>
      <c r="E45" s="7"/>
      <c r="F45" s="7"/>
      <c r="G45" s="7"/>
      <c r="H45" s="6"/>
      <c r="I45" s="6"/>
      <c r="J45" s="6"/>
      <c r="K45" s="6"/>
      <c r="L45" s="6"/>
      <c r="M45" s="6"/>
      <c r="N45" s="40"/>
      <c r="O45" s="40"/>
      <c r="P45" s="39"/>
      <c r="Q45" s="39"/>
      <c r="R45" s="39"/>
    </row>
    <row r="46" spans="1:18" s="39" customFormat="1" ht="12.75" customHeight="1" x14ac:dyDescent="0.25">
      <c r="A46" s="7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/>
      <c r="O46"/>
      <c r="P46" s="40"/>
      <c r="Q46" s="40"/>
      <c r="R46" s="40"/>
    </row>
    <row r="47" spans="1:18" s="40" customFormat="1" ht="12.75" customHeight="1" x14ac:dyDescent="0.25">
      <c r="A47" s="7"/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/>
      <c r="O47"/>
      <c r="P47"/>
      <c r="Q47"/>
      <c r="R47"/>
    </row>
    <row r="48" spans="1:18" ht="12.75" customHeight="1" x14ac:dyDescent="0.25">
      <c r="A48" s="7"/>
      <c r="B48" s="6"/>
      <c r="C48" s="6"/>
      <c r="D48" s="7"/>
      <c r="E48" s="7"/>
      <c r="F48" s="7"/>
      <c r="G48" s="7"/>
      <c r="H48" s="41"/>
      <c r="I48" s="7"/>
      <c r="J48" s="10"/>
      <c r="K48" s="10"/>
      <c r="L48" s="7"/>
      <c r="M48" s="7"/>
    </row>
    <row r="49" spans="1:13" ht="12.75" customHeight="1" x14ac:dyDescent="0.25">
      <c r="A49" s="7"/>
      <c r="B49" s="6"/>
      <c r="C49" s="6"/>
      <c r="D49" s="7"/>
      <c r="E49" s="7"/>
      <c r="F49" s="7"/>
      <c r="G49" s="7"/>
      <c r="H49" s="41"/>
      <c r="I49" s="7"/>
      <c r="J49" s="10"/>
      <c r="K49" s="10"/>
      <c r="L49" s="7"/>
      <c r="M49" s="7"/>
    </row>
    <row r="50" spans="1:13" ht="12.75" customHeight="1" x14ac:dyDescent="0.25">
      <c r="A50" s="7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 customHeight="1" x14ac:dyDescent="0.25">
      <c r="H51" s="7"/>
      <c r="I51" s="7"/>
      <c r="J51" s="7"/>
      <c r="K51" s="7"/>
      <c r="L51" s="7"/>
      <c r="M51" s="7"/>
    </row>
    <row r="52" spans="1:13" ht="12.75" customHeight="1" x14ac:dyDescent="0.25"/>
    <row r="53" spans="1:13" ht="12.7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selection activeCell="G2" sqref="G2"/>
    </sheetView>
  </sheetViews>
  <sheetFormatPr defaultRowHeight="15" outlineLevelRow="1" x14ac:dyDescent="0.25"/>
  <cols>
    <col min="1" max="4" width="3" style="9" customWidth="1"/>
    <col min="5" max="5" width="18.7109375" customWidth="1"/>
    <col min="6" max="6" width="6.7109375" style="43" customWidth="1"/>
    <col min="7" max="7" width="12.7109375" customWidth="1"/>
    <col min="8" max="8" width="3" customWidth="1"/>
    <col min="9" max="9" width="12.7109375" customWidth="1"/>
    <col min="10" max="10" width="3.7109375" customWidth="1"/>
    <col min="11" max="11" width="18.7109375" customWidth="1"/>
    <col min="12" max="12" width="5.7109375" style="44" customWidth="1"/>
    <col min="13" max="15" width="18.7109375" customWidth="1"/>
    <col min="257" max="260" width="3" customWidth="1"/>
    <col min="261" max="261" width="18.7109375" customWidth="1"/>
    <col min="262" max="262" width="6.7109375" customWidth="1"/>
    <col min="263" max="263" width="12.7109375" customWidth="1"/>
    <col min="264" max="264" width="3" customWidth="1"/>
    <col min="265" max="265" width="12.7109375" customWidth="1"/>
    <col min="266" max="266" width="3.7109375" customWidth="1"/>
    <col min="267" max="267" width="18.7109375" customWidth="1"/>
    <col min="268" max="268" width="5.7109375" customWidth="1"/>
    <col min="269" max="271" width="18.7109375" customWidth="1"/>
    <col min="513" max="516" width="3" customWidth="1"/>
    <col min="517" max="517" width="18.7109375" customWidth="1"/>
    <col min="518" max="518" width="6.7109375" customWidth="1"/>
    <col min="519" max="519" width="12.7109375" customWidth="1"/>
    <col min="520" max="520" width="3" customWidth="1"/>
    <col min="521" max="521" width="12.7109375" customWidth="1"/>
    <col min="522" max="522" width="3.7109375" customWidth="1"/>
    <col min="523" max="523" width="18.7109375" customWidth="1"/>
    <col min="524" max="524" width="5.7109375" customWidth="1"/>
    <col min="525" max="527" width="18.7109375" customWidth="1"/>
    <col min="769" max="772" width="3" customWidth="1"/>
    <col min="773" max="773" width="18.7109375" customWidth="1"/>
    <col min="774" max="774" width="6.7109375" customWidth="1"/>
    <col min="775" max="775" width="12.7109375" customWidth="1"/>
    <col min="776" max="776" width="3" customWidth="1"/>
    <col min="777" max="777" width="12.7109375" customWidth="1"/>
    <col min="778" max="778" width="3.7109375" customWidth="1"/>
    <col min="779" max="779" width="18.7109375" customWidth="1"/>
    <col min="780" max="780" width="5.7109375" customWidth="1"/>
    <col min="781" max="783" width="18.7109375" customWidth="1"/>
    <col min="1025" max="1028" width="3" customWidth="1"/>
    <col min="1029" max="1029" width="18.7109375" customWidth="1"/>
    <col min="1030" max="1030" width="6.7109375" customWidth="1"/>
    <col min="1031" max="1031" width="12.7109375" customWidth="1"/>
    <col min="1032" max="1032" width="3" customWidth="1"/>
    <col min="1033" max="1033" width="12.7109375" customWidth="1"/>
    <col min="1034" max="1034" width="3.7109375" customWidth="1"/>
    <col min="1035" max="1035" width="18.7109375" customWidth="1"/>
    <col min="1036" max="1036" width="5.7109375" customWidth="1"/>
    <col min="1037" max="1039" width="18.7109375" customWidth="1"/>
    <col min="1281" max="1284" width="3" customWidth="1"/>
    <col min="1285" max="1285" width="18.7109375" customWidth="1"/>
    <col min="1286" max="1286" width="6.7109375" customWidth="1"/>
    <col min="1287" max="1287" width="12.7109375" customWidth="1"/>
    <col min="1288" max="1288" width="3" customWidth="1"/>
    <col min="1289" max="1289" width="12.7109375" customWidth="1"/>
    <col min="1290" max="1290" width="3.7109375" customWidth="1"/>
    <col min="1291" max="1291" width="18.7109375" customWidth="1"/>
    <col min="1292" max="1292" width="5.7109375" customWidth="1"/>
    <col min="1293" max="1295" width="18.7109375" customWidth="1"/>
    <col min="1537" max="1540" width="3" customWidth="1"/>
    <col min="1541" max="1541" width="18.7109375" customWidth="1"/>
    <col min="1542" max="1542" width="6.7109375" customWidth="1"/>
    <col min="1543" max="1543" width="12.7109375" customWidth="1"/>
    <col min="1544" max="1544" width="3" customWidth="1"/>
    <col min="1545" max="1545" width="12.7109375" customWidth="1"/>
    <col min="1546" max="1546" width="3.7109375" customWidth="1"/>
    <col min="1547" max="1547" width="18.7109375" customWidth="1"/>
    <col min="1548" max="1548" width="5.7109375" customWidth="1"/>
    <col min="1549" max="1551" width="18.7109375" customWidth="1"/>
    <col min="1793" max="1796" width="3" customWidth="1"/>
    <col min="1797" max="1797" width="18.7109375" customWidth="1"/>
    <col min="1798" max="1798" width="6.7109375" customWidth="1"/>
    <col min="1799" max="1799" width="12.7109375" customWidth="1"/>
    <col min="1800" max="1800" width="3" customWidth="1"/>
    <col min="1801" max="1801" width="12.7109375" customWidth="1"/>
    <col min="1802" max="1802" width="3.7109375" customWidth="1"/>
    <col min="1803" max="1803" width="18.7109375" customWidth="1"/>
    <col min="1804" max="1804" width="5.7109375" customWidth="1"/>
    <col min="1805" max="1807" width="18.7109375" customWidth="1"/>
    <col min="2049" max="2052" width="3" customWidth="1"/>
    <col min="2053" max="2053" width="18.7109375" customWidth="1"/>
    <col min="2054" max="2054" width="6.7109375" customWidth="1"/>
    <col min="2055" max="2055" width="12.7109375" customWidth="1"/>
    <col min="2056" max="2056" width="3" customWidth="1"/>
    <col min="2057" max="2057" width="12.7109375" customWidth="1"/>
    <col min="2058" max="2058" width="3.7109375" customWidth="1"/>
    <col min="2059" max="2059" width="18.7109375" customWidth="1"/>
    <col min="2060" max="2060" width="5.7109375" customWidth="1"/>
    <col min="2061" max="2063" width="18.7109375" customWidth="1"/>
    <col min="2305" max="2308" width="3" customWidth="1"/>
    <col min="2309" max="2309" width="18.7109375" customWidth="1"/>
    <col min="2310" max="2310" width="6.7109375" customWidth="1"/>
    <col min="2311" max="2311" width="12.7109375" customWidth="1"/>
    <col min="2312" max="2312" width="3" customWidth="1"/>
    <col min="2313" max="2313" width="12.7109375" customWidth="1"/>
    <col min="2314" max="2314" width="3.7109375" customWidth="1"/>
    <col min="2315" max="2315" width="18.7109375" customWidth="1"/>
    <col min="2316" max="2316" width="5.7109375" customWidth="1"/>
    <col min="2317" max="2319" width="18.7109375" customWidth="1"/>
    <col min="2561" max="2564" width="3" customWidth="1"/>
    <col min="2565" max="2565" width="18.7109375" customWidth="1"/>
    <col min="2566" max="2566" width="6.7109375" customWidth="1"/>
    <col min="2567" max="2567" width="12.7109375" customWidth="1"/>
    <col min="2568" max="2568" width="3" customWidth="1"/>
    <col min="2569" max="2569" width="12.7109375" customWidth="1"/>
    <col min="2570" max="2570" width="3.7109375" customWidth="1"/>
    <col min="2571" max="2571" width="18.7109375" customWidth="1"/>
    <col min="2572" max="2572" width="5.7109375" customWidth="1"/>
    <col min="2573" max="2575" width="18.7109375" customWidth="1"/>
    <col min="2817" max="2820" width="3" customWidth="1"/>
    <col min="2821" max="2821" width="18.7109375" customWidth="1"/>
    <col min="2822" max="2822" width="6.7109375" customWidth="1"/>
    <col min="2823" max="2823" width="12.7109375" customWidth="1"/>
    <col min="2824" max="2824" width="3" customWidth="1"/>
    <col min="2825" max="2825" width="12.7109375" customWidth="1"/>
    <col min="2826" max="2826" width="3.7109375" customWidth="1"/>
    <col min="2827" max="2827" width="18.7109375" customWidth="1"/>
    <col min="2828" max="2828" width="5.7109375" customWidth="1"/>
    <col min="2829" max="2831" width="18.7109375" customWidth="1"/>
    <col min="3073" max="3076" width="3" customWidth="1"/>
    <col min="3077" max="3077" width="18.7109375" customWidth="1"/>
    <col min="3078" max="3078" width="6.7109375" customWidth="1"/>
    <col min="3079" max="3079" width="12.7109375" customWidth="1"/>
    <col min="3080" max="3080" width="3" customWidth="1"/>
    <col min="3081" max="3081" width="12.7109375" customWidth="1"/>
    <col min="3082" max="3082" width="3.7109375" customWidth="1"/>
    <col min="3083" max="3083" width="18.7109375" customWidth="1"/>
    <col min="3084" max="3084" width="5.7109375" customWidth="1"/>
    <col min="3085" max="3087" width="18.7109375" customWidth="1"/>
    <col min="3329" max="3332" width="3" customWidth="1"/>
    <col min="3333" max="3333" width="18.7109375" customWidth="1"/>
    <col min="3334" max="3334" width="6.7109375" customWidth="1"/>
    <col min="3335" max="3335" width="12.7109375" customWidth="1"/>
    <col min="3336" max="3336" width="3" customWidth="1"/>
    <col min="3337" max="3337" width="12.7109375" customWidth="1"/>
    <col min="3338" max="3338" width="3.7109375" customWidth="1"/>
    <col min="3339" max="3339" width="18.7109375" customWidth="1"/>
    <col min="3340" max="3340" width="5.7109375" customWidth="1"/>
    <col min="3341" max="3343" width="18.7109375" customWidth="1"/>
    <col min="3585" max="3588" width="3" customWidth="1"/>
    <col min="3589" max="3589" width="18.7109375" customWidth="1"/>
    <col min="3590" max="3590" width="6.7109375" customWidth="1"/>
    <col min="3591" max="3591" width="12.7109375" customWidth="1"/>
    <col min="3592" max="3592" width="3" customWidth="1"/>
    <col min="3593" max="3593" width="12.7109375" customWidth="1"/>
    <col min="3594" max="3594" width="3.7109375" customWidth="1"/>
    <col min="3595" max="3595" width="18.7109375" customWidth="1"/>
    <col min="3596" max="3596" width="5.7109375" customWidth="1"/>
    <col min="3597" max="3599" width="18.7109375" customWidth="1"/>
    <col min="3841" max="3844" width="3" customWidth="1"/>
    <col min="3845" max="3845" width="18.7109375" customWidth="1"/>
    <col min="3846" max="3846" width="6.7109375" customWidth="1"/>
    <col min="3847" max="3847" width="12.7109375" customWidth="1"/>
    <col min="3848" max="3848" width="3" customWidth="1"/>
    <col min="3849" max="3849" width="12.7109375" customWidth="1"/>
    <col min="3850" max="3850" width="3.7109375" customWidth="1"/>
    <col min="3851" max="3851" width="18.7109375" customWidth="1"/>
    <col min="3852" max="3852" width="5.7109375" customWidth="1"/>
    <col min="3853" max="3855" width="18.7109375" customWidth="1"/>
    <col min="4097" max="4100" width="3" customWidth="1"/>
    <col min="4101" max="4101" width="18.7109375" customWidth="1"/>
    <col min="4102" max="4102" width="6.7109375" customWidth="1"/>
    <col min="4103" max="4103" width="12.7109375" customWidth="1"/>
    <col min="4104" max="4104" width="3" customWidth="1"/>
    <col min="4105" max="4105" width="12.7109375" customWidth="1"/>
    <col min="4106" max="4106" width="3.7109375" customWidth="1"/>
    <col min="4107" max="4107" width="18.7109375" customWidth="1"/>
    <col min="4108" max="4108" width="5.7109375" customWidth="1"/>
    <col min="4109" max="4111" width="18.7109375" customWidth="1"/>
    <col min="4353" max="4356" width="3" customWidth="1"/>
    <col min="4357" max="4357" width="18.7109375" customWidth="1"/>
    <col min="4358" max="4358" width="6.7109375" customWidth="1"/>
    <col min="4359" max="4359" width="12.7109375" customWidth="1"/>
    <col min="4360" max="4360" width="3" customWidth="1"/>
    <col min="4361" max="4361" width="12.7109375" customWidth="1"/>
    <col min="4362" max="4362" width="3.7109375" customWidth="1"/>
    <col min="4363" max="4363" width="18.7109375" customWidth="1"/>
    <col min="4364" max="4364" width="5.7109375" customWidth="1"/>
    <col min="4365" max="4367" width="18.7109375" customWidth="1"/>
    <col min="4609" max="4612" width="3" customWidth="1"/>
    <col min="4613" max="4613" width="18.7109375" customWidth="1"/>
    <col min="4614" max="4614" width="6.7109375" customWidth="1"/>
    <col min="4615" max="4615" width="12.7109375" customWidth="1"/>
    <col min="4616" max="4616" width="3" customWidth="1"/>
    <col min="4617" max="4617" width="12.7109375" customWidth="1"/>
    <col min="4618" max="4618" width="3.7109375" customWidth="1"/>
    <col min="4619" max="4619" width="18.7109375" customWidth="1"/>
    <col min="4620" max="4620" width="5.7109375" customWidth="1"/>
    <col min="4621" max="4623" width="18.7109375" customWidth="1"/>
    <col min="4865" max="4868" width="3" customWidth="1"/>
    <col min="4869" max="4869" width="18.7109375" customWidth="1"/>
    <col min="4870" max="4870" width="6.7109375" customWidth="1"/>
    <col min="4871" max="4871" width="12.7109375" customWidth="1"/>
    <col min="4872" max="4872" width="3" customWidth="1"/>
    <col min="4873" max="4873" width="12.7109375" customWidth="1"/>
    <col min="4874" max="4874" width="3.7109375" customWidth="1"/>
    <col min="4875" max="4875" width="18.7109375" customWidth="1"/>
    <col min="4876" max="4876" width="5.7109375" customWidth="1"/>
    <col min="4877" max="4879" width="18.7109375" customWidth="1"/>
    <col min="5121" max="5124" width="3" customWidth="1"/>
    <col min="5125" max="5125" width="18.7109375" customWidth="1"/>
    <col min="5126" max="5126" width="6.7109375" customWidth="1"/>
    <col min="5127" max="5127" width="12.7109375" customWidth="1"/>
    <col min="5128" max="5128" width="3" customWidth="1"/>
    <col min="5129" max="5129" width="12.7109375" customWidth="1"/>
    <col min="5130" max="5130" width="3.7109375" customWidth="1"/>
    <col min="5131" max="5131" width="18.7109375" customWidth="1"/>
    <col min="5132" max="5132" width="5.7109375" customWidth="1"/>
    <col min="5133" max="5135" width="18.7109375" customWidth="1"/>
    <col min="5377" max="5380" width="3" customWidth="1"/>
    <col min="5381" max="5381" width="18.7109375" customWidth="1"/>
    <col min="5382" max="5382" width="6.7109375" customWidth="1"/>
    <col min="5383" max="5383" width="12.7109375" customWidth="1"/>
    <col min="5384" max="5384" width="3" customWidth="1"/>
    <col min="5385" max="5385" width="12.7109375" customWidth="1"/>
    <col min="5386" max="5386" width="3.7109375" customWidth="1"/>
    <col min="5387" max="5387" width="18.7109375" customWidth="1"/>
    <col min="5388" max="5388" width="5.7109375" customWidth="1"/>
    <col min="5389" max="5391" width="18.7109375" customWidth="1"/>
    <col min="5633" max="5636" width="3" customWidth="1"/>
    <col min="5637" max="5637" width="18.7109375" customWidth="1"/>
    <col min="5638" max="5638" width="6.7109375" customWidth="1"/>
    <col min="5639" max="5639" width="12.7109375" customWidth="1"/>
    <col min="5640" max="5640" width="3" customWidth="1"/>
    <col min="5641" max="5641" width="12.7109375" customWidth="1"/>
    <col min="5642" max="5642" width="3.7109375" customWidth="1"/>
    <col min="5643" max="5643" width="18.7109375" customWidth="1"/>
    <col min="5644" max="5644" width="5.7109375" customWidth="1"/>
    <col min="5645" max="5647" width="18.7109375" customWidth="1"/>
    <col min="5889" max="5892" width="3" customWidth="1"/>
    <col min="5893" max="5893" width="18.7109375" customWidth="1"/>
    <col min="5894" max="5894" width="6.7109375" customWidth="1"/>
    <col min="5895" max="5895" width="12.7109375" customWidth="1"/>
    <col min="5896" max="5896" width="3" customWidth="1"/>
    <col min="5897" max="5897" width="12.7109375" customWidth="1"/>
    <col min="5898" max="5898" width="3.7109375" customWidth="1"/>
    <col min="5899" max="5899" width="18.7109375" customWidth="1"/>
    <col min="5900" max="5900" width="5.7109375" customWidth="1"/>
    <col min="5901" max="5903" width="18.7109375" customWidth="1"/>
    <col min="6145" max="6148" width="3" customWidth="1"/>
    <col min="6149" max="6149" width="18.7109375" customWidth="1"/>
    <col min="6150" max="6150" width="6.7109375" customWidth="1"/>
    <col min="6151" max="6151" width="12.7109375" customWidth="1"/>
    <col min="6152" max="6152" width="3" customWidth="1"/>
    <col min="6153" max="6153" width="12.7109375" customWidth="1"/>
    <col min="6154" max="6154" width="3.7109375" customWidth="1"/>
    <col min="6155" max="6155" width="18.7109375" customWidth="1"/>
    <col min="6156" max="6156" width="5.7109375" customWidth="1"/>
    <col min="6157" max="6159" width="18.7109375" customWidth="1"/>
    <col min="6401" max="6404" width="3" customWidth="1"/>
    <col min="6405" max="6405" width="18.7109375" customWidth="1"/>
    <col min="6406" max="6406" width="6.7109375" customWidth="1"/>
    <col min="6407" max="6407" width="12.7109375" customWidth="1"/>
    <col min="6408" max="6408" width="3" customWidth="1"/>
    <col min="6409" max="6409" width="12.7109375" customWidth="1"/>
    <col min="6410" max="6410" width="3.7109375" customWidth="1"/>
    <col min="6411" max="6411" width="18.7109375" customWidth="1"/>
    <col min="6412" max="6412" width="5.7109375" customWidth="1"/>
    <col min="6413" max="6415" width="18.7109375" customWidth="1"/>
    <col min="6657" max="6660" width="3" customWidth="1"/>
    <col min="6661" max="6661" width="18.7109375" customWidth="1"/>
    <col min="6662" max="6662" width="6.7109375" customWidth="1"/>
    <col min="6663" max="6663" width="12.7109375" customWidth="1"/>
    <col min="6664" max="6664" width="3" customWidth="1"/>
    <col min="6665" max="6665" width="12.7109375" customWidth="1"/>
    <col min="6666" max="6666" width="3.7109375" customWidth="1"/>
    <col min="6667" max="6667" width="18.7109375" customWidth="1"/>
    <col min="6668" max="6668" width="5.7109375" customWidth="1"/>
    <col min="6669" max="6671" width="18.7109375" customWidth="1"/>
    <col min="6913" max="6916" width="3" customWidth="1"/>
    <col min="6917" max="6917" width="18.7109375" customWidth="1"/>
    <col min="6918" max="6918" width="6.7109375" customWidth="1"/>
    <col min="6919" max="6919" width="12.7109375" customWidth="1"/>
    <col min="6920" max="6920" width="3" customWidth="1"/>
    <col min="6921" max="6921" width="12.7109375" customWidth="1"/>
    <col min="6922" max="6922" width="3.7109375" customWidth="1"/>
    <col min="6923" max="6923" width="18.7109375" customWidth="1"/>
    <col min="6924" max="6924" width="5.7109375" customWidth="1"/>
    <col min="6925" max="6927" width="18.7109375" customWidth="1"/>
    <col min="7169" max="7172" width="3" customWidth="1"/>
    <col min="7173" max="7173" width="18.7109375" customWidth="1"/>
    <col min="7174" max="7174" width="6.7109375" customWidth="1"/>
    <col min="7175" max="7175" width="12.7109375" customWidth="1"/>
    <col min="7176" max="7176" width="3" customWidth="1"/>
    <col min="7177" max="7177" width="12.7109375" customWidth="1"/>
    <col min="7178" max="7178" width="3.7109375" customWidth="1"/>
    <col min="7179" max="7179" width="18.7109375" customWidth="1"/>
    <col min="7180" max="7180" width="5.7109375" customWidth="1"/>
    <col min="7181" max="7183" width="18.7109375" customWidth="1"/>
    <col min="7425" max="7428" width="3" customWidth="1"/>
    <col min="7429" max="7429" width="18.7109375" customWidth="1"/>
    <col min="7430" max="7430" width="6.7109375" customWidth="1"/>
    <col min="7431" max="7431" width="12.7109375" customWidth="1"/>
    <col min="7432" max="7432" width="3" customWidth="1"/>
    <col min="7433" max="7433" width="12.7109375" customWidth="1"/>
    <col min="7434" max="7434" width="3.7109375" customWidth="1"/>
    <col min="7435" max="7435" width="18.7109375" customWidth="1"/>
    <col min="7436" max="7436" width="5.7109375" customWidth="1"/>
    <col min="7437" max="7439" width="18.7109375" customWidth="1"/>
    <col min="7681" max="7684" width="3" customWidth="1"/>
    <col min="7685" max="7685" width="18.7109375" customWidth="1"/>
    <col min="7686" max="7686" width="6.7109375" customWidth="1"/>
    <col min="7687" max="7687" width="12.7109375" customWidth="1"/>
    <col min="7688" max="7688" width="3" customWidth="1"/>
    <col min="7689" max="7689" width="12.7109375" customWidth="1"/>
    <col min="7690" max="7690" width="3.7109375" customWidth="1"/>
    <col min="7691" max="7691" width="18.7109375" customWidth="1"/>
    <col min="7692" max="7692" width="5.7109375" customWidth="1"/>
    <col min="7693" max="7695" width="18.7109375" customWidth="1"/>
    <col min="7937" max="7940" width="3" customWidth="1"/>
    <col min="7941" max="7941" width="18.7109375" customWidth="1"/>
    <col min="7942" max="7942" width="6.7109375" customWidth="1"/>
    <col min="7943" max="7943" width="12.7109375" customWidth="1"/>
    <col min="7944" max="7944" width="3" customWidth="1"/>
    <col min="7945" max="7945" width="12.7109375" customWidth="1"/>
    <col min="7946" max="7946" width="3.7109375" customWidth="1"/>
    <col min="7947" max="7947" width="18.7109375" customWidth="1"/>
    <col min="7948" max="7948" width="5.7109375" customWidth="1"/>
    <col min="7949" max="7951" width="18.7109375" customWidth="1"/>
    <col min="8193" max="8196" width="3" customWidth="1"/>
    <col min="8197" max="8197" width="18.7109375" customWidth="1"/>
    <col min="8198" max="8198" width="6.7109375" customWidth="1"/>
    <col min="8199" max="8199" width="12.7109375" customWidth="1"/>
    <col min="8200" max="8200" width="3" customWidth="1"/>
    <col min="8201" max="8201" width="12.7109375" customWidth="1"/>
    <col min="8202" max="8202" width="3.7109375" customWidth="1"/>
    <col min="8203" max="8203" width="18.7109375" customWidth="1"/>
    <col min="8204" max="8204" width="5.7109375" customWidth="1"/>
    <col min="8205" max="8207" width="18.7109375" customWidth="1"/>
    <col min="8449" max="8452" width="3" customWidth="1"/>
    <col min="8453" max="8453" width="18.7109375" customWidth="1"/>
    <col min="8454" max="8454" width="6.7109375" customWidth="1"/>
    <col min="8455" max="8455" width="12.7109375" customWidth="1"/>
    <col min="8456" max="8456" width="3" customWidth="1"/>
    <col min="8457" max="8457" width="12.7109375" customWidth="1"/>
    <col min="8458" max="8458" width="3.7109375" customWidth="1"/>
    <col min="8459" max="8459" width="18.7109375" customWidth="1"/>
    <col min="8460" max="8460" width="5.7109375" customWidth="1"/>
    <col min="8461" max="8463" width="18.7109375" customWidth="1"/>
    <col min="8705" max="8708" width="3" customWidth="1"/>
    <col min="8709" max="8709" width="18.7109375" customWidth="1"/>
    <col min="8710" max="8710" width="6.7109375" customWidth="1"/>
    <col min="8711" max="8711" width="12.7109375" customWidth="1"/>
    <col min="8712" max="8712" width="3" customWidth="1"/>
    <col min="8713" max="8713" width="12.7109375" customWidth="1"/>
    <col min="8714" max="8714" width="3.7109375" customWidth="1"/>
    <col min="8715" max="8715" width="18.7109375" customWidth="1"/>
    <col min="8716" max="8716" width="5.7109375" customWidth="1"/>
    <col min="8717" max="8719" width="18.7109375" customWidth="1"/>
    <col min="8961" max="8964" width="3" customWidth="1"/>
    <col min="8965" max="8965" width="18.7109375" customWidth="1"/>
    <col min="8966" max="8966" width="6.7109375" customWidth="1"/>
    <col min="8967" max="8967" width="12.7109375" customWidth="1"/>
    <col min="8968" max="8968" width="3" customWidth="1"/>
    <col min="8969" max="8969" width="12.7109375" customWidth="1"/>
    <col min="8970" max="8970" width="3.7109375" customWidth="1"/>
    <col min="8971" max="8971" width="18.7109375" customWidth="1"/>
    <col min="8972" max="8972" width="5.7109375" customWidth="1"/>
    <col min="8973" max="8975" width="18.7109375" customWidth="1"/>
    <col min="9217" max="9220" width="3" customWidth="1"/>
    <col min="9221" max="9221" width="18.7109375" customWidth="1"/>
    <col min="9222" max="9222" width="6.7109375" customWidth="1"/>
    <col min="9223" max="9223" width="12.7109375" customWidth="1"/>
    <col min="9224" max="9224" width="3" customWidth="1"/>
    <col min="9225" max="9225" width="12.7109375" customWidth="1"/>
    <col min="9226" max="9226" width="3.7109375" customWidth="1"/>
    <col min="9227" max="9227" width="18.7109375" customWidth="1"/>
    <col min="9228" max="9228" width="5.7109375" customWidth="1"/>
    <col min="9229" max="9231" width="18.7109375" customWidth="1"/>
    <col min="9473" max="9476" width="3" customWidth="1"/>
    <col min="9477" max="9477" width="18.7109375" customWidth="1"/>
    <col min="9478" max="9478" width="6.7109375" customWidth="1"/>
    <col min="9479" max="9479" width="12.7109375" customWidth="1"/>
    <col min="9480" max="9480" width="3" customWidth="1"/>
    <col min="9481" max="9481" width="12.7109375" customWidth="1"/>
    <col min="9482" max="9482" width="3.7109375" customWidth="1"/>
    <col min="9483" max="9483" width="18.7109375" customWidth="1"/>
    <col min="9484" max="9484" width="5.7109375" customWidth="1"/>
    <col min="9485" max="9487" width="18.7109375" customWidth="1"/>
    <col min="9729" max="9732" width="3" customWidth="1"/>
    <col min="9733" max="9733" width="18.7109375" customWidth="1"/>
    <col min="9734" max="9734" width="6.7109375" customWidth="1"/>
    <col min="9735" max="9735" width="12.7109375" customWidth="1"/>
    <col min="9736" max="9736" width="3" customWidth="1"/>
    <col min="9737" max="9737" width="12.7109375" customWidth="1"/>
    <col min="9738" max="9738" width="3.7109375" customWidth="1"/>
    <col min="9739" max="9739" width="18.7109375" customWidth="1"/>
    <col min="9740" max="9740" width="5.7109375" customWidth="1"/>
    <col min="9741" max="9743" width="18.7109375" customWidth="1"/>
    <col min="9985" max="9988" width="3" customWidth="1"/>
    <col min="9989" max="9989" width="18.7109375" customWidth="1"/>
    <col min="9990" max="9990" width="6.7109375" customWidth="1"/>
    <col min="9991" max="9991" width="12.7109375" customWidth="1"/>
    <col min="9992" max="9992" width="3" customWidth="1"/>
    <col min="9993" max="9993" width="12.7109375" customWidth="1"/>
    <col min="9994" max="9994" width="3.7109375" customWidth="1"/>
    <col min="9995" max="9995" width="18.7109375" customWidth="1"/>
    <col min="9996" max="9996" width="5.7109375" customWidth="1"/>
    <col min="9997" max="9999" width="18.7109375" customWidth="1"/>
    <col min="10241" max="10244" width="3" customWidth="1"/>
    <col min="10245" max="10245" width="18.7109375" customWidth="1"/>
    <col min="10246" max="10246" width="6.7109375" customWidth="1"/>
    <col min="10247" max="10247" width="12.7109375" customWidth="1"/>
    <col min="10248" max="10248" width="3" customWidth="1"/>
    <col min="10249" max="10249" width="12.7109375" customWidth="1"/>
    <col min="10250" max="10250" width="3.7109375" customWidth="1"/>
    <col min="10251" max="10251" width="18.7109375" customWidth="1"/>
    <col min="10252" max="10252" width="5.7109375" customWidth="1"/>
    <col min="10253" max="10255" width="18.7109375" customWidth="1"/>
    <col min="10497" max="10500" width="3" customWidth="1"/>
    <col min="10501" max="10501" width="18.7109375" customWidth="1"/>
    <col min="10502" max="10502" width="6.7109375" customWidth="1"/>
    <col min="10503" max="10503" width="12.7109375" customWidth="1"/>
    <col min="10504" max="10504" width="3" customWidth="1"/>
    <col min="10505" max="10505" width="12.7109375" customWidth="1"/>
    <col min="10506" max="10506" width="3.7109375" customWidth="1"/>
    <col min="10507" max="10507" width="18.7109375" customWidth="1"/>
    <col min="10508" max="10508" width="5.7109375" customWidth="1"/>
    <col min="10509" max="10511" width="18.7109375" customWidth="1"/>
    <col min="10753" max="10756" width="3" customWidth="1"/>
    <col min="10757" max="10757" width="18.7109375" customWidth="1"/>
    <col min="10758" max="10758" width="6.7109375" customWidth="1"/>
    <col min="10759" max="10759" width="12.7109375" customWidth="1"/>
    <col min="10760" max="10760" width="3" customWidth="1"/>
    <col min="10761" max="10761" width="12.7109375" customWidth="1"/>
    <col min="10762" max="10762" width="3.7109375" customWidth="1"/>
    <col min="10763" max="10763" width="18.7109375" customWidth="1"/>
    <col min="10764" max="10764" width="5.7109375" customWidth="1"/>
    <col min="10765" max="10767" width="18.7109375" customWidth="1"/>
    <col min="11009" max="11012" width="3" customWidth="1"/>
    <col min="11013" max="11013" width="18.7109375" customWidth="1"/>
    <col min="11014" max="11014" width="6.7109375" customWidth="1"/>
    <col min="11015" max="11015" width="12.7109375" customWidth="1"/>
    <col min="11016" max="11016" width="3" customWidth="1"/>
    <col min="11017" max="11017" width="12.7109375" customWidth="1"/>
    <col min="11018" max="11018" width="3.7109375" customWidth="1"/>
    <col min="11019" max="11019" width="18.7109375" customWidth="1"/>
    <col min="11020" max="11020" width="5.7109375" customWidth="1"/>
    <col min="11021" max="11023" width="18.7109375" customWidth="1"/>
    <col min="11265" max="11268" width="3" customWidth="1"/>
    <col min="11269" max="11269" width="18.7109375" customWidth="1"/>
    <col min="11270" max="11270" width="6.7109375" customWidth="1"/>
    <col min="11271" max="11271" width="12.7109375" customWidth="1"/>
    <col min="11272" max="11272" width="3" customWidth="1"/>
    <col min="11273" max="11273" width="12.7109375" customWidth="1"/>
    <col min="11274" max="11274" width="3.7109375" customWidth="1"/>
    <col min="11275" max="11275" width="18.7109375" customWidth="1"/>
    <col min="11276" max="11276" width="5.7109375" customWidth="1"/>
    <col min="11277" max="11279" width="18.7109375" customWidth="1"/>
    <col min="11521" max="11524" width="3" customWidth="1"/>
    <col min="11525" max="11525" width="18.7109375" customWidth="1"/>
    <col min="11526" max="11526" width="6.7109375" customWidth="1"/>
    <col min="11527" max="11527" width="12.7109375" customWidth="1"/>
    <col min="11528" max="11528" width="3" customWidth="1"/>
    <col min="11529" max="11529" width="12.7109375" customWidth="1"/>
    <col min="11530" max="11530" width="3.7109375" customWidth="1"/>
    <col min="11531" max="11531" width="18.7109375" customWidth="1"/>
    <col min="11532" max="11532" width="5.7109375" customWidth="1"/>
    <col min="11533" max="11535" width="18.7109375" customWidth="1"/>
    <col min="11777" max="11780" width="3" customWidth="1"/>
    <col min="11781" max="11781" width="18.7109375" customWidth="1"/>
    <col min="11782" max="11782" width="6.7109375" customWidth="1"/>
    <col min="11783" max="11783" width="12.7109375" customWidth="1"/>
    <col min="11784" max="11784" width="3" customWidth="1"/>
    <col min="11785" max="11785" width="12.7109375" customWidth="1"/>
    <col min="11786" max="11786" width="3.7109375" customWidth="1"/>
    <col min="11787" max="11787" width="18.7109375" customWidth="1"/>
    <col min="11788" max="11788" width="5.7109375" customWidth="1"/>
    <col min="11789" max="11791" width="18.7109375" customWidth="1"/>
    <col min="12033" max="12036" width="3" customWidth="1"/>
    <col min="12037" max="12037" width="18.7109375" customWidth="1"/>
    <col min="12038" max="12038" width="6.7109375" customWidth="1"/>
    <col min="12039" max="12039" width="12.7109375" customWidth="1"/>
    <col min="12040" max="12040" width="3" customWidth="1"/>
    <col min="12041" max="12041" width="12.7109375" customWidth="1"/>
    <col min="12042" max="12042" width="3.7109375" customWidth="1"/>
    <col min="12043" max="12043" width="18.7109375" customWidth="1"/>
    <col min="12044" max="12044" width="5.7109375" customWidth="1"/>
    <col min="12045" max="12047" width="18.7109375" customWidth="1"/>
    <col min="12289" max="12292" width="3" customWidth="1"/>
    <col min="12293" max="12293" width="18.7109375" customWidth="1"/>
    <col min="12294" max="12294" width="6.7109375" customWidth="1"/>
    <col min="12295" max="12295" width="12.7109375" customWidth="1"/>
    <col min="12296" max="12296" width="3" customWidth="1"/>
    <col min="12297" max="12297" width="12.7109375" customWidth="1"/>
    <col min="12298" max="12298" width="3.7109375" customWidth="1"/>
    <col min="12299" max="12299" width="18.7109375" customWidth="1"/>
    <col min="12300" max="12300" width="5.7109375" customWidth="1"/>
    <col min="12301" max="12303" width="18.7109375" customWidth="1"/>
    <col min="12545" max="12548" width="3" customWidth="1"/>
    <col min="12549" max="12549" width="18.7109375" customWidth="1"/>
    <col min="12550" max="12550" width="6.7109375" customWidth="1"/>
    <col min="12551" max="12551" width="12.7109375" customWidth="1"/>
    <col min="12552" max="12552" width="3" customWidth="1"/>
    <col min="12553" max="12553" width="12.7109375" customWidth="1"/>
    <col min="12554" max="12554" width="3.7109375" customWidth="1"/>
    <col min="12555" max="12555" width="18.7109375" customWidth="1"/>
    <col min="12556" max="12556" width="5.7109375" customWidth="1"/>
    <col min="12557" max="12559" width="18.7109375" customWidth="1"/>
    <col min="12801" max="12804" width="3" customWidth="1"/>
    <col min="12805" max="12805" width="18.7109375" customWidth="1"/>
    <col min="12806" max="12806" width="6.7109375" customWidth="1"/>
    <col min="12807" max="12807" width="12.7109375" customWidth="1"/>
    <col min="12808" max="12808" width="3" customWidth="1"/>
    <col min="12809" max="12809" width="12.7109375" customWidth="1"/>
    <col min="12810" max="12810" width="3.7109375" customWidth="1"/>
    <col min="12811" max="12811" width="18.7109375" customWidth="1"/>
    <col min="12812" max="12812" width="5.7109375" customWidth="1"/>
    <col min="12813" max="12815" width="18.7109375" customWidth="1"/>
    <col min="13057" max="13060" width="3" customWidth="1"/>
    <col min="13061" max="13061" width="18.7109375" customWidth="1"/>
    <col min="13062" max="13062" width="6.7109375" customWidth="1"/>
    <col min="13063" max="13063" width="12.7109375" customWidth="1"/>
    <col min="13064" max="13064" width="3" customWidth="1"/>
    <col min="13065" max="13065" width="12.7109375" customWidth="1"/>
    <col min="13066" max="13066" width="3.7109375" customWidth="1"/>
    <col min="13067" max="13067" width="18.7109375" customWidth="1"/>
    <col min="13068" max="13068" width="5.7109375" customWidth="1"/>
    <col min="13069" max="13071" width="18.7109375" customWidth="1"/>
    <col min="13313" max="13316" width="3" customWidth="1"/>
    <col min="13317" max="13317" width="18.7109375" customWidth="1"/>
    <col min="13318" max="13318" width="6.7109375" customWidth="1"/>
    <col min="13319" max="13319" width="12.7109375" customWidth="1"/>
    <col min="13320" max="13320" width="3" customWidth="1"/>
    <col min="13321" max="13321" width="12.7109375" customWidth="1"/>
    <col min="13322" max="13322" width="3.7109375" customWidth="1"/>
    <col min="13323" max="13323" width="18.7109375" customWidth="1"/>
    <col min="13324" max="13324" width="5.7109375" customWidth="1"/>
    <col min="13325" max="13327" width="18.7109375" customWidth="1"/>
    <col min="13569" max="13572" width="3" customWidth="1"/>
    <col min="13573" max="13573" width="18.7109375" customWidth="1"/>
    <col min="13574" max="13574" width="6.7109375" customWidth="1"/>
    <col min="13575" max="13575" width="12.7109375" customWidth="1"/>
    <col min="13576" max="13576" width="3" customWidth="1"/>
    <col min="13577" max="13577" width="12.7109375" customWidth="1"/>
    <col min="13578" max="13578" width="3.7109375" customWidth="1"/>
    <col min="13579" max="13579" width="18.7109375" customWidth="1"/>
    <col min="13580" max="13580" width="5.7109375" customWidth="1"/>
    <col min="13581" max="13583" width="18.7109375" customWidth="1"/>
    <col min="13825" max="13828" width="3" customWidth="1"/>
    <col min="13829" max="13829" width="18.7109375" customWidth="1"/>
    <col min="13830" max="13830" width="6.7109375" customWidth="1"/>
    <col min="13831" max="13831" width="12.7109375" customWidth="1"/>
    <col min="13832" max="13832" width="3" customWidth="1"/>
    <col min="13833" max="13833" width="12.7109375" customWidth="1"/>
    <col min="13834" max="13834" width="3.7109375" customWidth="1"/>
    <col min="13835" max="13835" width="18.7109375" customWidth="1"/>
    <col min="13836" max="13836" width="5.7109375" customWidth="1"/>
    <col min="13837" max="13839" width="18.7109375" customWidth="1"/>
    <col min="14081" max="14084" width="3" customWidth="1"/>
    <col min="14085" max="14085" width="18.7109375" customWidth="1"/>
    <col min="14086" max="14086" width="6.7109375" customWidth="1"/>
    <col min="14087" max="14087" width="12.7109375" customWidth="1"/>
    <col min="14088" max="14088" width="3" customWidth="1"/>
    <col min="14089" max="14089" width="12.7109375" customWidth="1"/>
    <col min="14090" max="14090" width="3.7109375" customWidth="1"/>
    <col min="14091" max="14091" width="18.7109375" customWidth="1"/>
    <col min="14092" max="14092" width="5.7109375" customWidth="1"/>
    <col min="14093" max="14095" width="18.7109375" customWidth="1"/>
    <col min="14337" max="14340" width="3" customWidth="1"/>
    <col min="14341" max="14341" width="18.7109375" customWidth="1"/>
    <col min="14342" max="14342" width="6.7109375" customWidth="1"/>
    <col min="14343" max="14343" width="12.7109375" customWidth="1"/>
    <col min="14344" max="14344" width="3" customWidth="1"/>
    <col min="14345" max="14345" width="12.7109375" customWidth="1"/>
    <col min="14346" max="14346" width="3.7109375" customWidth="1"/>
    <col min="14347" max="14347" width="18.7109375" customWidth="1"/>
    <col min="14348" max="14348" width="5.7109375" customWidth="1"/>
    <col min="14349" max="14351" width="18.7109375" customWidth="1"/>
    <col min="14593" max="14596" width="3" customWidth="1"/>
    <col min="14597" max="14597" width="18.7109375" customWidth="1"/>
    <col min="14598" max="14598" width="6.7109375" customWidth="1"/>
    <col min="14599" max="14599" width="12.7109375" customWidth="1"/>
    <col min="14600" max="14600" width="3" customWidth="1"/>
    <col min="14601" max="14601" width="12.7109375" customWidth="1"/>
    <col min="14602" max="14602" width="3.7109375" customWidth="1"/>
    <col min="14603" max="14603" width="18.7109375" customWidth="1"/>
    <col min="14604" max="14604" width="5.7109375" customWidth="1"/>
    <col min="14605" max="14607" width="18.7109375" customWidth="1"/>
    <col min="14849" max="14852" width="3" customWidth="1"/>
    <col min="14853" max="14853" width="18.7109375" customWidth="1"/>
    <col min="14854" max="14854" width="6.7109375" customWidth="1"/>
    <col min="14855" max="14855" width="12.7109375" customWidth="1"/>
    <col min="14856" max="14856" width="3" customWidth="1"/>
    <col min="14857" max="14857" width="12.7109375" customWidth="1"/>
    <col min="14858" max="14858" width="3.7109375" customWidth="1"/>
    <col min="14859" max="14859" width="18.7109375" customWidth="1"/>
    <col min="14860" max="14860" width="5.7109375" customWidth="1"/>
    <col min="14861" max="14863" width="18.7109375" customWidth="1"/>
    <col min="15105" max="15108" width="3" customWidth="1"/>
    <col min="15109" max="15109" width="18.7109375" customWidth="1"/>
    <col min="15110" max="15110" width="6.7109375" customWidth="1"/>
    <col min="15111" max="15111" width="12.7109375" customWidth="1"/>
    <col min="15112" max="15112" width="3" customWidth="1"/>
    <col min="15113" max="15113" width="12.7109375" customWidth="1"/>
    <col min="15114" max="15114" width="3.7109375" customWidth="1"/>
    <col min="15115" max="15115" width="18.7109375" customWidth="1"/>
    <col min="15116" max="15116" width="5.7109375" customWidth="1"/>
    <col min="15117" max="15119" width="18.7109375" customWidth="1"/>
    <col min="15361" max="15364" width="3" customWidth="1"/>
    <col min="15365" max="15365" width="18.7109375" customWidth="1"/>
    <col min="15366" max="15366" width="6.7109375" customWidth="1"/>
    <col min="15367" max="15367" width="12.7109375" customWidth="1"/>
    <col min="15368" max="15368" width="3" customWidth="1"/>
    <col min="15369" max="15369" width="12.7109375" customWidth="1"/>
    <col min="15370" max="15370" width="3.7109375" customWidth="1"/>
    <col min="15371" max="15371" width="18.7109375" customWidth="1"/>
    <col min="15372" max="15372" width="5.7109375" customWidth="1"/>
    <col min="15373" max="15375" width="18.7109375" customWidth="1"/>
    <col min="15617" max="15620" width="3" customWidth="1"/>
    <col min="15621" max="15621" width="18.7109375" customWidth="1"/>
    <col min="15622" max="15622" width="6.7109375" customWidth="1"/>
    <col min="15623" max="15623" width="12.7109375" customWidth="1"/>
    <col min="15624" max="15624" width="3" customWidth="1"/>
    <col min="15625" max="15625" width="12.7109375" customWidth="1"/>
    <col min="15626" max="15626" width="3.7109375" customWidth="1"/>
    <col min="15627" max="15627" width="18.7109375" customWidth="1"/>
    <col min="15628" max="15628" width="5.7109375" customWidth="1"/>
    <col min="15629" max="15631" width="18.7109375" customWidth="1"/>
    <col min="15873" max="15876" width="3" customWidth="1"/>
    <col min="15877" max="15877" width="18.7109375" customWidth="1"/>
    <col min="15878" max="15878" width="6.7109375" customWidth="1"/>
    <col min="15879" max="15879" width="12.7109375" customWidth="1"/>
    <col min="15880" max="15880" width="3" customWidth="1"/>
    <col min="15881" max="15881" width="12.7109375" customWidth="1"/>
    <col min="15882" max="15882" width="3.7109375" customWidth="1"/>
    <col min="15883" max="15883" width="18.7109375" customWidth="1"/>
    <col min="15884" max="15884" width="5.7109375" customWidth="1"/>
    <col min="15885" max="15887" width="18.7109375" customWidth="1"/>
    <col min="16129" max="16132" width="3" customWidth="1"/>
    <col min="16133" max="16133" width="18.7109375" customWidth="1"/>
    <col min="16134" max="16134" width="6.7109375" customWidth="1"/>
    <col min="16135" max="16135" width="12.7109375" customWidth="1"/>
    <col min="16136" max="16136" width="3" customWidth="1"/>
    <col min="16137" max="16137" width="12.7109375" customWidth="1"/>
    <col min="16138" max="16138" width="3.7109375" customWidth="1"/>
    <col min="16139" max="16139" width="18.7109375" customWidth="1"/>
    <col min="16140" max="16140" width="5.7109375" customWidth="1"/>
    <col min="16141" max="16143" width="18.7109375" customWidth="1"/>
  </cols>
  <sheetData>
    <row r="1" spans="1:18" ht="15.75" x14ac:dyDescent="0.25">
      <c r="A1" s="42" t="s">
        <v>102</v>
      </c>
      <c r="R1" s="2"/>
    </row>
    <row r="2" spans="1:18" ht="15.75" x14ac:dyDescent="0.25">
      <c r="A2" s="42" t="s">
        <v>41</v>
      </c>
    </row>
    <row r="3" spans="1:18" x14ac:dyDescent="0.25">
      <c r="E3" s="9"/>
      <c r="F3" s="45"/>
      <c r="G3" s="46"/>
      <c r="H3" s="46"/>
      <c r="I3" s="46"/>
      <c r="J3" s="46"/>
      <c r="K3" s="46"/>
      <c r="L3" s="47"/>
      <c r="M3" s="46"/>
      <c r="N3" s="46"/>
      <c r="O3" s="46"/>
      <c r="P3" s="46"/>
      <c r="Q3" s="46"/>
      <c r="R3" s="46"/>
    </row>
    <row r="4" spans="1:18" x14ac:dyDescent="0.25">
      <c r="E4" s="46"/>
      <c r="F4" s="45"/>
      <c r="G4" s="46"/>
      <c r="H4" s="46"/>
      <c r="I4" s="46"/>
      <c r="J4" s="46"/>
      <c r="K4" s="46"/>
      <c r="L4" s="47"/>
      <c r="M4" s="46"/>
      <c r="N4" s="46"/>
      <c r="O4" s="46"/>
      <c r="P4" s="46"/>
      <c r="Q4" s="46"/>
      <c r="R4" s="46"/>
    </row>
    <row r="5" spans="1:18" ht="12.75" customHeight="1" x14ac:dyDescent="0.25">
      <c r="E5" s="46"/>
      <c r="F5" s="45"/>
      <c r="G5" s="46"/>
      <c r="H5" s="46"/>
      <c r="I5" s="46"/>
      <c r="J5" s="46"/>
      <c r="K5" s="46"/>
      <c r="L5" s="47"/>
      <c r="M5" s="46"/>
      <c r="N5" s="46"/>
      <c r="O5" s="46"/>
      <c r="P5" s="46"/>
      <c r="Q5" s="46"/>
      <c r="R5" s="46"/>
    </row>
    <row r="6" spans="1:18" ht="12.75" customHeight="1" thickBot="1" x14ac:dyDescent="0.3">
      <c r="A6" s="9" t="s">
        <v>42</v>
      </c>
      <c r="E6" s="46"/>
      <c r="F6" s="48" t="s">
        <v>43</v>
      </c>
      <c r="G6" s="49" t="s">
        <v>44</v>
      </c>
      <c r="H6" s="49"/>
      <c r="I6" s="49" t="s">
        <v>45</v>
      </c>
      <c r="J6" s="49"/>
      <c r="K6" s="50" t="s">
        <v>46</v>
      </c>
      <c r="L6" s="51"/>
      <c r="M6" s="50" t="s">
        <v>47</v>
      </c>
      <c r="N6" s="50" t="s">
        <v>48</v>
      </c>
      <c r="O6" s="50" t="s">
        <v>49</v>
      </c>
      <c r="P6" s="46"/>
      <c r="Q6" s="46"/>
      <c r="R6" s="46"/>
    </row>
    <row r="7" spans="1:18" ht="12.75" customHeight="1" thickTop="1" x14ac:dyDescent="0.25">
      <c r="E7" s="46"/>
      <c r="F7" s="45"/>
      <c r="G7" s="46"/>
      <c r="H7" s="46"/>
      <c r="I7" s="46"/>
      <c r="J7" s="46"/>
      <c r="K7" s="46"/>
      <c r="L7" s="47"/>
      <c r="M7" s="46"/>
      <c r="N7" s="46"/>
      <c r="O7" s="46"/>
      <c r="P7" s="46"/>
      <c r="Q7" s="46"/>
      <c r="R7" s="46"/>
    </row>
    <row r="8" spans="1:18" ht="12.75" customHeight="1" x14ac:dyDescent="0.25">
      <c r="A8" s="9" t="s">
        <v>50</v>
      </c>
      <c r="E8" s="46"/>
      <c r="F8" s="45"/>
      <c r="G8" s="46"/>
      <c r="H8" s="46"/>
      <c r="I8" s="46"/>
      <c r="J8" s="46"/>
      <c r="K8" s="46"/>
      <c r="L8" s="47"/>
      <c r="M8" s="46"/>
      <c r="N8" s="52">
        <v>0.03</v>
      </c>
      <c r="O8" s="52">
        <v>0.03</v>
      </c>
      <c r="P8" s="46"/>
      <c r="Q8" s="46"/>
      <c r="R8" s="46"/>
    </row>
    <row r="9" spans="1:18" ht="12.75" customHeight="1" x14ac:dyDescent="0.25">
      <c r="E9" s="46"/>
      <c r="F9" s="45"/>
      <c r="G9" s="46"/>
      <c r="H9" s="46"/>
      <c r="I9" s="46"/>
      <c r="J9" s="46"/>
      <c r="K9" s="46"/>
      <c r="L9" s="47"/>
      <c r="M9" s="46"/>
      <c r="N9" s="46"/>
      <c r="O9" s="46"/>
      <c r="P9" s="46"/>
      <c r="Q9" s="46"/>
      <c r="R9" s="46"/>
    </row>
    <row r="10" spans="1:18" ht="12.75" customHeight="1" x14ac:dyDescent="0.25">
      <c r="A10" s="9" t="s">
        <v>41</v>
      </c>
      <c r="E10" s="46"/>
      <c r="F10" s="45"/>
      <c r="G10" s="46"/>
      <c r="H10" s="46"/>
      <c r="I10" s="46"/>
      <c r="J10" s="46"/>
      <c r="K10" s="46"/>
      <c r="L10" s="47"/>
      <c r="M10" s="46"/>
      <c r="N10" s="46"/>
      <c r="O10" s="46"/>
      <c r="P10" s="46"/>
      <c r="Q10" s="46"/>
      <c r="R10" s="46"/>
    </row>
    <row r="11" spans="1:18" ht="12.75" customHeight="1" x14ac:dyDescent="0.25">
      <c r="B11" s="9" t="s">
        <v>51</v>
      </c>
      <c r="E11" s="46"/>
      <c r="F11" s="53">
        <v>1</v>
      </c>
      <c r="G11" s="46"/>
      <c r="H11" s="46"/>
      <c r="I11" s="46"/>
      <c r="J11" s="46"/>
      <c r="K11" s="54">
        <v>600</v>
      </c>
      <c r="L11" s="55"/>
      <c r="M11" s="56">
        <f>K11*12</f>
        <v>7200</v>
      </c>
      <c r="N11" s="56">
        <f>M11*(1+$N$8)</f>
        <v>7416</v>
      </c>
      <c r="O11" s="56">
        <f>N11*(1+$O$8)</f>
        <v>7638.4800000000005</v>
      </c>
      <c r="P11" s="46"/>
      <c r="Q11" s="46"/>
      <c r="R11" s="46"/>
    </row>
    <row r="12" spans="1:18" ht="12.75" customHeight="1" x14ac:dyDescent="0.25">
      <c r="B12" s="9" t="s">
        <v>52</v>
      </c>
      <c r="E12" s="46"/>
      <c r="F12" s="53">
        <v>2</v>
      </c>
      <c r="G12" s="46"/>
      <c r="H12" s="46"/>
      <c r="I12" s="46"/>
      <c r="J12" s="46"/>
      <c r="K12" s="57">
        <v>2700</v>
      </c>
      <c r="L12" s="58"/>
      <c r="M12" s="56">
        <f>K12*12</f>
        <v>32400</v>
      </c>
      <c r="N12" s="56">
        <f>M12*(1+$N$8)</f>
        <v>33372</v>
      </c>
      <c r="O12" s="56">
        <f>N12*(1+$O$8)</f>
        <v>34373.160000000003</v>
      </c>
      <c r="P12" s="46"/>
      <c r="Q12" s="46"/>
      <c r="R12" s="46"/>
    </row>
    <row r="13" spans="1:18" ht="12.75" customHeight="1" outlineLevel="1" x14ac:dyDescent="0.25">
      <c r="B13" s="9" t="s">
        <v>53</v>
      </c>
      <c r="E13" s="46"/>
      <c r="F13" s="45"/>
      <c r="G13" s="46"/>
      <c r="H13" s="46"/>
      <c r="I13" s="46"/>
      <c r="J13" s="46"/>
      <c r="K13" s="56"/>
      <c r="L13" s="58"/>
      <c r="M13" s="46"/>
      <c r="N13" s="46"/>
      <c r="O13" s="46"/>
      <c r="P13" s="46"/>
      <c r="Q13" s="46"/>
      <c r="R13" s="46"/>
    </row>
    <row r="14" spans="1:18" ht="12.75" customHeight="1" outlineLevel="1" x14ac:dyDescent="0.25">
      <c r="C14" s="9" t="s">
        <v>54</v>
      </c>
      <c r="E14" s="46"/>
      <c r="F14" s="53">
        <v>5</v>
      </c>
      <c r="G14" s="46"/>
      <c r="H14" s="46"/>
      <c r="I14" s="46"/>
      <c r="J14" s="46"/>
      <c r="K14" s="56">
        <f>M14/12</f>
        <v>7800</v>
      </c>
      <c r="L14" s="58"/>
      <c r="M14" s="56">
        <f>G15*G16*52*F14</f>
        <v>93600</v>
      </c>
      <c r="N14" s="56">
        <f>M14*(1+$N$8)</f>
        <v>96408</v>
      </c>
      <c r="O14" s="56">
        <f>N14*(1+$O$8)</f>
        <v>99300.24</v>
      </c>
      <c r="P14" s="46"/>
      <c r="Q14" s="46"/>
      <c r="R14" s="46"/>
    </row>
    <row r="15" spans="1:18" ht="12.75" customHeight="1" outlineLevel="1" x14ac:dyDescent="0.25">
      <c r="D15" s="9" t="s">
        <v>55</v>
      </c>
      <c r="E15" s="46"/>
      <c r="F15" s="45"/>
      <c r="G15" s="59">
        <v>40</v>
      </c>
      <c r="H15" s="60"/>
      <c r="I15" s="60"/>
      <c r="J15" s="60"/>
      <c r="K15" s="56"/>
      <c r="L15" s="58"/>
      <c r="M15" s="46"/>
      <c r="N15" s="46"/>
      <c r="O15" s="46"/>
      <c r="P15" s="46"/>
      <c r="Q15" s="46"/>
      <c r="R15" s="46"/>
    </row>
    <row r="16" spans="1:18" ht="12.75" customHeight="1" outlineLevel="1" x14ac:dyDescent="0.25">
      <c r="D16" s="9" t="s">
        <v>56</v>
      </c>
      <c r="E16" s="46"/>
      <c r="F16" s="45"/>
      <c r="G16" s="61">
        <v>9</v>
      </c>
      <c r="H16" s="62"/>
      <c r="I16" s="62"/>
      <c r="J16" s="62"/>
      <c r="K16" s="46"/>
      <c r="L16" s="47"/>
      <c r="M16" s="46"/>
      <c r="N16" s="46"/>
      <c r="O16" s="46"/>
      <c r="P16" s="46"/>
      <c r="Q16" s="46"/>
      <c r="R16" s="46"/>
    </row>
    <row r="17" spans="1:18" ht="12.75" customHeight="1" outlineLevel="1" x14ac:dyDescent="0.25">
      <c r="C17" s="9" t="s">
        <v>57</v>
      </c>
      <c r="E17" s="46"/>
      <c r="F17" s="53">
        <v>3</v>
      </c>
      <c r="G17" s="46"/>
      <c r="H17" s="46"/>
      <c r="I17" s="46"/>
      <c r="J17" s="46"/>
      <c r="K17" s="56">
        <f>M17/12</f>
        <v>2340</v>
      </c>
      <c r="L17" s="58"/>
      <c r="M17" s="56">
        <f>G18*G19*52*F17</f>
        <v>28080</v>
      </c>
      <c r="N17" s="56">
        <f>M17*(1+$N$8)</f>
        <v>28922.400000000001</v>
      </c>
      <c r="O17" s="56">
        <f>N17*(1+$O$8)</f>
        <v>29790.072000000004</v>
      </c>
      <c r="P17" s="46"/>
      <c r="Q17" s="46"/>
      <c r="R17" s="46"/>
    </row>
    <row r="18" spans="1:18" ht="12.75" customHeight="1" outlineLevel="1" x14ac:dyDescent="0.25">
      <c r="D18" s="9" t="s">
        <v>55</v>
      </c>
      <c r="E18" s="46"/>
      <c r="F18" s="45"/>
      <c r="G18" s="59">
        <v>20</v>
      </c>
      <c r="H18" s="60"/>
      <c r="I18" s="60"/>
      <c r="J18" s="60"/>
      <c r="K18" s="56"/>
      <c r="L18" s="58"/>
      <c r="M18" s="46"/>
      <c r="N18" s="46"/>
      <c r="O18" s="46"/>
      <c r="P18" s="46"/>
      <c r="Q18" s="46"/>
      <c r="R18" s="46"/>
    </row>
    <row r="19" spans="1:18" ht="12.75" customHeight="1" outlineLevel="1" x14ac:dyDescent="0.25">
      <c r="D19" s="9" t="s">
        <v>56</v>
      </c>
      <c r="E19" s="46"/>
      <c r="F19" s="45"/>
      <c r="G19" s="61">
        <v>9</v>
      </c>
      <c r="H19" s="62"/>
      <c r="I19" s="62"/>
      <c r="J19" s="62"/>
      <c r="K19" s="46"/>
      <c r="L19" s="47"/>
      <c r="M19" s="46"/>
      <c r="N19" s="46"/>
      <c r="O19" s="46"/>
      <c r="P19" s="46"/>
      <c r="Q19" s="46"/>
      <c r="R19" s="46"/>
    </row>
    <row r="20" spans="1:18" ht="12.75" customHeight="1" outlineLevel="1" thickBot="1" x14ac:dyDescent="0.3">
      <c r="B20" s="9" t="s">
        <v>58</v>
      </c>
      <c r="E20" s="46"/>
      <c r="F20" s="45"/>
      <c r="G20" s="46"/>
      <c r="H20" s="46"/>
      <c r="I20" s="46"/>
      <c r="J20" s="46"/>
      <c r="K20" s="63">
        <v>0</v>
      </c>
      <c r="L20" s="58"/>
      <c r="M20" s="63">
        <f>K20*12</f>
        <v>0</v>
      </c>
      <c r="N20" s="63">
        <f>M20*(1+$N$8)</f>
        <v>0</v>
      </c>
      <c r="O20" s="63">
        <f>N20*(1+$O$8)</f>
        <v>0</v>
      </c>
      <c r="P20" s="46"/>
      <c r="Q20" s="46"/>
      <c r="R20" s="46"/>
    </row>
    <row r="21" spans="1:18" ht="12.75" customHeight="1" x14ac:dyDescent="0.25">
      <c r="A21" s="9" t="s">
        <v>59</v>
      </c>
      <c r="E21" s="46"/>
      <c r="F21" s="45">
        <f>SUM(F11:F20)</f>
        <v>11</v>
      </c>
      <c r="G21" s="46"/>
      <c r="H21" s="46"/>
      <c r="I21" s="46"/>
      <c r="J21" s="46"/>
      <c r="K21" s="56">
        <f>SUM(K11:K20)</f>
        <v>13440</v>
      </c>
      <c r="L21" s="64"/>
      <c r="M21" s="56">
        <f>SUM(M11:M20)</f>
        <v>161280</v>
      </c>
      <c r="N21" s="56">
        <f>SUM(N11:N20)</f>
        <v>166118.39999999999</v>
      </c>
      <c r="O21" s="56">
        <f>SUM(O11:O20)</f>
        <v>171101.95200000002</v>
      </c>
      <c r="P21" s="46"/>
      <c r="Q21" s="46"/>
      <c r="R21" s="46"/>
    </row>
    <row r="22" spans="1:18" ht="12.75" customHeight="1" x14ac:dyDescent="0.25">
      <c r="E22" s="46"/>
      <c r="F22" s="45"/>
      <c r="G22" s="46"/>
      <c r="H22" s="46"/>
      <c r="I22" s="46"/>
      <c r="J22" s="46"/>
      <c r="K22" s="46"/>
      <c r="L22" s="47"/>
      <c r="M22" s="46"/>
      <c r="N22" s="46"/>
      <c r="O22" s="46"/>
      <c r="P22" s="46"/>
      <c r="Q22" s="46"/>
      <c r="R22" s="46"/>
    </row>
    <row r="23" spans="1:18" ht="12.75" customHeight="1" x14ac:dyDescent="0.25">
      <c r="A23" s="9" t="s">
        <v>60</v>
      </c>
      <c r="E23" s="46"/>
      <c r="F23" s="45"/>
      <c r="G23" s="46"/>
      <c r="H23" s="46"/>
      <c r="I23" s="46"/>
      <c r="J23" s="46"/>
      <c r="K23" s="46"/>
      <c r="L23" s="47"/>
      <c r="M23" s="46"/>
      <c r="N23" s="46"/>
      <c r="O23" s="46"/>
      <c r="P23" s="46"/>
      <c r="Q23" s="46"/>
      <c r="R23" s="46"/>
    </row>
    <row r="24" spans="1:18" ht="12.75" customHeight="1" x14ac:dyDescent="0.25">
      <c r="B24" s="9" t="s">
        <v>61</v>
      </c>
      <c r="E24" s="46"/>
      <c r="F24" s="45"/>
      <c r="G24" s="65">
        <v>6.2E-2</v>
      </c>
      <c r="H24" s="66"/>
      <c r="I24" s="67">
        <v>102000</v>
      </c>
      <c r="J24" s="46"/>
      <c r="K24" s="56">
        <f>K21*$G$24</f>
        <v>833.28</v>
      </c>
      <c r="L24" s="58"/>
      <c r="M24" s="56">
        <f>M21*$G$24</f>
        <v>9999.36</v>
      </c>
      <c r="N24" s="56">
        <f>N21*$G$24</f>
        <v>10299.3408</v>
      </c>
      <c r="O24" s="56">
        <f>O21*$G$24</f>
        <v>10608.321024000001</v>
      </c>
      <c r="P24" s="46"/>
      <c r="Q24" s="46"/>
      <c r="R24" s="46"/>
    </row>
    <row r="25" spans="1:18" ht="12.75" customHeight="1" x14ac:dyDescent="0.25">
      <c r="B25" s="9" t="s">
        <v>62</v>
      </c>
      <c r="E25" s="46"/>
      <c r="F25" s="45"/>
      <c r="G25" s="65">
        <v>1.4500000000000001E-2</v>
      </c>
      <c r="H25" s="66"/>
      <c r="I25" s="65"/>
      <c r="J25" s="46"/>
      <c r="K25" s="56">
        <f>K21*$G$25</f>
        <v>194.88000000000002</v>
      </c>
      <c r="L25" s="58"/>
      <c r="M25" s="56">
        <f>M21*$G$25</f>
        <v>2338.56</v>
      </c>
      <c r="N25" s="56">
        <f>N21*$G$25</f>
        <v>2408.7168000000001</v>
      </c>
      <c r="O25" s="56">
        <f>O21*$G$25</f>
        <v>2480.9783040000002</v>
      </c>
      <c r="P25" s="46"/>
      <c r="Q25" s="46"/>
      <c r="R25" s="46"/>
    </row>
    <row r="26" spans="1:18" ht="12.75" customHeight="1" x14ac:dyDescent="0.25">
      <c r="B26" s="9" t="s">
        <v>63</v>
      </c>
      <c r="E26" s="46"/>
      <c r="F26" s="45"/>
      <c r="G26" s="65">
        <v>8.0000000000000002E-3</v>
      </c>
      <c r="H26" s="66"/>
      <c r="I26" s="67">
        <v>7000</v>
      </c>
      <c r="J26" s="46"/>
      <c r="K26" s="56">
        <f>F21*I26*G26/12</f>
        <v>51.333333333333336</v>
      </c>
      <c r="L26" s="58"/>
      <c r="M26" s="56">
        <f t="shared" ref="M26:M31" si="0">K26*12</f>
        <v>616</v>
      </c>
      <c r="N26" s="56">
        <f t="shared" ref="N26:O28" si="1">M26</f>
        <v>616</v>
      </c>
      <c r="O26" s="56">
        <f t="shared" si="1"/>
        <v>616</v>
      </c>
      <c r="P26" s="46"/>
      <c r="Q26" s="46"/>
      <c r="R26" s="46"/>
    </row>
    <row r="27" spans="1:18" ht="12.75" customHeight="1" x14ac:dyDescent="0.25">
      <c r="B27" s="9" t="s">
        <v>64</v>
      </c>
      <c r="E27" s="46"/>
      <c r="F27" s="45"/>
      <c r="G27" s="65">
        <v>2.7E-2</v>
      </c>
      <c r="H27" s="66"/>
      <c r="I27" s="67">
        <v>7000</v>
      </c>
      <c r="J27" s="46"/>
      <c r="K27" s="56">
        <f>F21*I27*G27/12</f>
        <v>173.25</v>
      </c>
      <c r="L27" s="58"/>
      <c r="M27" s="56">
        <f t="shared" si="0"/>
        <v>2079</v>
      </c>
      <c r="N27" s="56">
        <f t="shared" si="1"/>
        <v>2079</v>
      </c>
      <c r="O27" s="56">
        <f t="shared" si="1"/>
        <v>2079</v>
      </c>
      <c r="P27" s="46"/>
      <c r="Q27" s="46"/>
      <c r="R27" s="46"/>
    </row>
    <row r="28" spans="1:18" ht="12.75" customHeight="1" x14ac:dyDescent="0.25">
      <c r="B28" s="9" t="s">
        <v>65</v>
      </c>
      <c r="E28" s="46"/>
      <c r="F28" s="45"/>
      <c r="G28" s="52">
        <v>0.02</v>
      </c>
      <c r="H28" s="66"/>
      <c r="I28" s="68"/>
      <c r="J28" s="46"/>
      <c r="K28" s="56">
        <f>G28*K21</f>
        <v>268.8</v>
      </c>
      <c r="L28" s="58"/>
      <c r="M28" s="56">
        <f t="shared" si="0"/>
        <v>3225.6000000000004</v>
      </c>
      <c r="N28" s="56">
        <f t="shared" si="1"/>
        <v>3225.6000000000004</v>
      </c>
      <c r="O28" s="56">
        <f t="shared" si="1"/>
        <v>3225.6000000000004</v>
      </c>
      <c r="P28" s="46"/>
      <c r="Q28" s="46"/>
      <c r="R28" s="46"/>
    </row>
    <row r="29" spans="1:18" ht="12.75" customHeight="1" x14ac:dyDescent="0.25">
      <c r="B29" s="9" t="s">
        <v>66</v>
      </c>
      <c r="E29" s="46"/>
      <c r="F29" s="45"/>
      <c r="G29" s="69">
        <v>0</v>
      </c>
      <c r="H29" s="46"/>
      <c r="I29" s="46"/>
      <c r="J29" s="46"/>
      <c r="K29" s="57">
        <v>21</v>
      </c>
      <c r="L29" s="58"/>
      <c r="M29" s="56">
        <f t="shared" si="0"/>
        <v>252</v>
      </c>
      <c r="N29" s="56">
        <f>M29*(1+N8)</f>
        <v>259.56</v>
      </c>
      <c r="O29" s="56">
        <f>N29*(1+O8)</f>
        <v>267.34680000000003</v>
      </c>
      <c r="P29" s="46"/>
      <c r="Q29" s="46"/>
      <c r="R29" s="46"/>
    </row>
    <row r="30" spans="1:18" ht="12.75" customHeight="1" x14ac:dyDescent="0.25">
      <c r="B30" s="9" t="s">
        <v>67</v>
      </c>
      <c r="E30" s="46"/>
      <c r="F30" s="45"/>
      <c r="G30" s="69">
        <v>0</v>
      </c>
      <c r="H30" s="46"/>
      <c r="I30" s="46"/>
      <c r="J30" s="46"/>
      <c r="K30" s="57">
        <v>32</v>
      </c>
      <c r="L30" s="58"/>
      <c r="M30" s="56">
        <f t="shared" si="0"/>
        <v>384</v>
      </c>
      <c r="N30" s="56">
        <f>M30*(1+N8)</f>
        <v>395.52</v>
      </c>
      <c r="O30" s="56">
        <f>N30*(1+O8)</f>
        <v>407.38560000000001</v>
      </c>
      <c r="P30" s="46"/>
      <c r="Q30" s="46"/>
      <c r="R30" s="46"/>
    </row>
    <row r="31" spans="1:18" ht="12.75" customHeight="1" thickBot="1" x14ac:dyDescent="0.3">
      <c r="B31" s="9" t="s">
        <v>68</v>
      </c>
      <c r="E31" s="46"/>
      <c r="F31" s="45"/>
      <c r="G31" s="69">
        <v>0.04</v>
      </c>
      <c r="H31" s="46"/>
      <c r="I31" s="46"/>
      <c r="J31" s="46"/>
      <c r="K31" s="70">
        <f>G31*$K$21</f>
        <v>537.6</v>
      </c>
      <c r="L31" s="58"/>
      <c r="M31" s="63">
        <f t="shared" si="0"/>
        <v>6451.2000000000007</v>
      </c>
      <c r="N31" s="63">
        <f>M31*(1+N8)</f>
        <v>6644.7360000000008</v>
      </c>
      <c r="O31" s="63">
        <f>N31*(1+O8)</f>
        <v>6844.0780800000011</v>
      </c>
      <c r="P31" s="46"/>
      <c r="Q31" s="46"/>
      <c r="R31" s="46"/>
    </row>
    <row r="32" spans="1:18" ht="12.75" customHeight="1" x14ac:dyDescent="0.25">
      <c r="A32" s="9" t="s">
        <v>69</v>
      </c>
      <c r="E32" s="46"/>
      <c r="F32" s="45"/>
      <c r="G32" s="46"/>
      <c r="H32" s="46"/>
      <c r="I32" s="46"/>
      <c r="J32" s="46"/>
      <c r="K32" s="56">
        <f>SUM(K24:K31)</f>
        <v>2112.1433333333334</v>
      </c>
      <c r="L32" s="58"/>
      <c r="M32" s="56">
        <f>SUM(M24:M31)</f>
        <v>25345.72</v>
      </c>
      <c r="N32" s="56">
        <f>SUM(N24:N31)</f>
        <v>25928.473600000001</v>
      </c>
      <c r="O32" s="56">
        <f>SUM(O24:O31)</f>
        <v>26528.709808</v>
      </c>
      <c r="P32" s="46"/>
      <c r="Q32" s="46"/>
      <c r="R32" s="46"/>
    </row>
    <row r="33" spans="1:18" ht="12.75" customHeight="1" x14ac:dyDescent="0.25">
      <c r="E33" s="46"/>
      <c r="F33" s="45"/>
      <c r="G33" s="46"/>
      <c r="H33" s="46"/>
      <c r="I33" s="46"/>
      <c r="J33" s="46"/>
      <c r="K33" s="71"/>
      <c r="L33" s="72"/>
      <c r="M33" s="46"/>
      <c r="N33" s="46"/>
      <c r="O33" s="46"/>
      <c r="P33" s="46"/>
      <c r="Q33" s="46"/>
      <c r="R33" s="46"/>
    </row>
    <row r="34" spans="1:18" ht="12.75" customHeight="1" thickBot="1" x14ac:dyDescent="0.3">
      <c r="E34" s="46"/>
      <c r="F34" s="45"/>
      <c r="G34" s="46"/>
      <c r="H34" s="46"/>
      <c r="I34" s="46"/>
      <c r="J34" s="46"/>
      <c r="K34" s="73"/>
      <c r="L34" s="47"/>
      <c r="M34" s="73"/>
      <c r="N34" s="73"/>
      <c r="O34" s="73"/>
      <c r="P34" s="46"/>
      <c r="Q34" s="46"/>
      <c r="R34" s="46"/>
    </row>
    <row r="35" spans="1:18" ht="18" customHeight="1" thickBot="1" x14ac:dyDescent="0.3">
      <c r="A35" s="9" t="s">
        <v>70</v>
      </c>
      <c r="E35" s="46"/>
      <c r="F35" s="45"/>
      <c r="G35" s="46"/>
      <c r="H35" s="46"/>
      <c r="I35" s="46"/>
      <c r="J35" s="46"/>
      <c r="K35" s="74">
        <f>K21+K32</f>
        <v>15552.143333333333</v>
      </c>
      <c r="L35" s="58"/>
      <c r="M35" s="74">
        <f>M21+M32</f>
        <v>186625.72</v>
      </c>
      <c r="N35" s="74">
        <f>N21+N32</f>
        <v>192046.87359999999</v>
      </c>
      <c r="O35" s="74">
        <f>O21+O32</f>
        <v>197630.661808</v>
      </c>
      <c r="P35" s="46"/>
      <c r="Q35" s="46"/>
      <c r="R35" s="46"/>
    </row>
    <row r="36" spans="1:18" ht="12.75" customHeight="1" thickTop="1" x14ac:dyDescent="0.25">
      <c r="E36" s="46"/>
      <c r="F36" s="45"/>
      <c r="G36" s="46"/>
      <c r="H36" s="46"/>
      <c r="I36" s="46"/>
      <c r="J36" s="46"/>
      <c r="K36" s="46"/>
      <c r="L36" s="47"/>
      <c r="M36" s="46"/>
      <c r="N36" s="46"/>
      <c r="O36" s="46"/>
      <c r="P36" s="46"/>
      <c r="Q36" s="46"/>
      <c r="R36" s="46"/>
    </row>
    <row r="37" spans="1:18" ht="12.75" customHeight="1" x14ac:dyDescent="0.25">
      <c r="E37" s="46"/>
      <c r="F37" s="45"/>
      <c r="G37" s="46"/>
      <c r="H37" s="46"/>
      <c r="I37" s="46"/>
      <c r="J37" s="46"/>
      <c r="K37" s="46"/>
      <c r="L37" s="47"/>
      <c r="M37" s="46"/>
      <c r="N37" s="46"/>
      <c r="O37" s="46"/>
      <c r="P37" s="46"/>
      <c r="Q37" s="46"/>
      <c r="R37" s="46"/>
    </row>
    <row r="38" spans="1:18" ht="12.75" customHeight="1" x14ac:dyDescent="0.25">
      <c r="E38" s="46"/>
      <c r="F38" s="45"/>
      <c r="G38" s="46"/>
      <c r="H38" s="46"/>
      <c r="I38" s="46"/>
      <c r="J38" s="46"/>
      <c r="K38" s="46"/>
      <c r="L38" s="47"/>
      <c r="M38" s="46"/>
      <c r="N38" s="46"/>
      <c r="O38" s="46"/>
      <c r="P38" s="46"/>
      <c r="Q38" s="46"/>
      <c r="R38" s="46"/>
    </row>
    <row r="39" spans="1:18" ht="12.75" customHeight="1" x14ac:dyDescent="0.25">
      <c r="E39" s="46"/>
      <c r="F39" s="45"/>
      <c r="G39" s="46"/>
      <c r="H39" s="46"/>
      <c r="I39" s="46"/>
      <c r="J39" s="46"/>
      <c r="K39" s="46"/>
      <c r="L39" s="47"/>
      <c r="M39" s="46"/>
      <c r="N39" s="46"/>
      <c r="O39" s="46"/>
      <c r="P39" s="46"/>
      <c r="Q39" s="46"/>
      <c r="R39" s="46"/>
    </row>
    <row r="40" spans="1:18" ht="12.75" customHeight="1" x14ac:dyDescent="0.25">
      <c r="E40" s="46"/>
      <c r="F40" s="45"/>
      <c r="G40" s="46"/>
      <c r="H40" s="46"/>
      <c r="I40" s="46"/>
      <c r="J40" s="46"/>
      <c r="K40" s="46"/>
      <c r="L40" s="47"/>
      <c r="M40" s="71"/>
      <c r="N40" s="71"/>
      <c r="O40" s="46"/>
      <c r="P40" s="46"/>
      <c r="Q40" s="46"/>
      <c r="R40" s="46"/>
    </row>
    <row r="41" spans="1:18" ht="12.75" customHeight="1" x14ac:dyDescent="0.25">
      <c r="E41" s="46"/>
      <c r="F41" s="45"/>
      <c r="G41" s="46"/>
      <c r="H41" s="46"/>
      <c r="I41" s="46"/>
      <c r="J41" s="46"/>
      <c r="K41" s="46"/>
      <c r="L41" s="47"/>
      <c r="M41" s="46"/>
      <c r="N41" s="46"/>
      <c r="O41" s="46"/>
      <c r="P41" s="46"/>
      <c r="Q41" s="46"/>
      <c r="R41" s="46"/>
    </row>
    <row r="42" spans="1:18" ht="12.75" customHeight="1" x14ac:dyDescent="0.25">
      <c r="E42" s="46"/>
      <c r="F42" s="45"/>
      <c r="G42" s="46"/>
      <c r="H42" s="46"/>
      <c r="I42" s="46"/>
      <c r="J42" s="46"/>
      <c r="K42" s="46"/>
      <c r="L42" s="47"/>
      <c r="M42" s="46"/>
      <c r="N42" s="46"/>
      <c r="O42" s="46"/>
      <c r="P42" s="46"/>
      <c r="Q42" s="46"/>
      <c r="R42" s="46"/>
    </row>
    <row r="43" spans="1:18" ht="12.75" customHeight="1" x14ac:dyDescent="0.25">
      <c r="E43" s="46"/>
      <c r="F43" s="45"/>
      <c r="G43" s="46"/>
      <c r="H43" s="46"/>
      <c r="I43" s="46"/>
      <c r="J43" s="46"/>
      <c r="K43" s="46"/>
      <c r="L43" s="47"/>
      <c r="M43" s="46"/>
      <c r="N43" s="46"/>
      <c r="O43" s="46"/>
      <c r="P43" s="46"/>
      <c r="Q43" s="46"/>
      <c r="R43" s="46"/>
    </row>
    <row r="44" spans="1:18" ht="12.75" customHeight="1" x14ac:dyDescent="0.25">
      <c r="E44" s="46"/>
      <c r="F44" s="45"/>
      <c r="G44" s="46"/>
      <c r="H44" s="46"/>
      <c r="I44" s="46"/>
      <c r="J44" s="46"/>
      <c r="K44" s="46"/>
      <c r="L44" s="47"/>
      <c r="M44" s="46"/>
      <c r="N44" s="46"/>
      <c r="O44" s="46"/>
      <c r="P44" s="46"/>
      <c r="Q44" s="46"/>
      <c r="R44" s="46"/>
    </row>
    <row r="45" spans="1:18" ht="12.75" customHeight="1" x14ac:dyDescent="0.25">
      <c r="E45" s="46"/>
      <c r="F45" s="45"/>
      <c r="G45" s="46"/>
      <c r="H45" s="46"/>
      <c r="I45" s="46"/>
      <c r="J45" s="46"/>
      <c r="K45" s="46"/>
      <c r="L45" s="47"/>
      <c r="M45" s="46"/>
      <c r="N45" s="46"/>
      <c r="O45" s="46"/>
      <c r="P45" s="46"/>
      <c r="Q45" s="46"/>
      <c r="R45" s="46"/>
    </row>
    <row r="46" spans="1:18" ht="12.75" customHeight="1" x14ac:dyDescent="0.25">
      <c r="E46" s="46"/>
      <c r="F46" s="45"/>
      <c r="G46" s="46"/>
      <c r="H46" s="46"/>
      <c r="I46" s="46"/>
      <c r="J46" s="46"/>
      <c r="K46" s="46"/>
      <c r="L46" s="47"/>
      <c r="M46" s="46"/>
      <c r="N46" s="46"/>
      <c r="O46" s="46"/>
      <c r="P46" s="46"/>
      <c r="Q46" s="46"/>
      <c r="R46" s="46"/>
    </row>
    <row r="47" spans="1:18" ht="12.75" customHeight="1" x14ac:dyDescent="0.25">
      <c r="E47" s="46"/>
      <c r="F47" s="45"/>
      <c r="G47" s="46"/>
      <c r="H47" s="46"/>
      <c r="I47" s="46"/>
      <c r="J47" s="46"/>
      <c r="K47" s="46"/>
      <c r="L47" s="47"/>
      <c r="M47" s="46"/>
      <c r="N47" s="46"/>
      <c r="O47" s="46"/>
      <c r="P47" s="46"/>
      <c r="Q47" s="46"/>
      <c r="R47" s="46"/>
    </row>
    <row r="48" spans="1:18" ht="12.75" customHeight="1" x14ac:dyDescent="0.25">
      <c r="E48" s="46"/>
      <c r="F48" s="45"/>
      <c r="G48" s="46"/>
      <c r="H48" s="46"/>
      <c r="I48" s="46"/>
      <c r="J48" s="46"/>
      <c r="K48" s="46"/>
      <c r="L48" s="47"/>
      <c r="M48" s="46"/>
      <c r="N48" s="46"/>
      <c r="O48" s="46"/>
      <c r="P48" s="46"/>
      <c r="Q48" s="46"/>
      <c r="R48" s="46"/>
    </row>
    <row r="49" spans="5:18" ht="12.75" customHeight="1" x14ac:dyDescent="0.25">
      <c r="E49" s="46"/>
      <c r="F49" s="45"/>
      <c r="G49" s="46"/>
      <c r="H49" s="46"/>
      <c r="I49" s="46"/>
      <c r="J49" s="46"/>
      <c r="K49" s="46"/>
      <c r="L49" s="47"/>
      <c r="M49" s="46"/>
      <c r="N49" s="46"/>
      <c r="O49" s="46"/>
      <c r="P49" s="46"/>
      <c r="Q49" s="46"/>
      <c r="R49" s="46"/>
    </row>
    <row r="50" spans="5:18" ht="12.75" customHeight="1" x14ac:dyDescent="0.25">
      <c r="E50" s="46"/>
      <c r="F50" s="45"/>
      <c r="G50" s="46"/>
      <c r="H50" s="46"/>
      <c r="I50" s="46"/>
      <c r="J50" s="46"/>
      <c r="K50" s="46"/>
      <c r="L50" s="47"/>
      <c r="M50" s="46"/>
      <c r="N50" s="46"/>
      <c r="O50" s="46"/>
      <c r="P50" s="46"/>
      <c r="Q50" s="46"/>
      <c r="R50" s="46"/>
    </row>
    <row r="51" spans="5:18" ht="12.75" customHeight="1" x14ac:dyDescent="0.25"/>
    <row r="52" spans="5:18" ht="12.75" customHeight="1" x14ac:dyDescent="0.25"/>
    <row r="53" spans="5:18" ht="12.75" customHeight="1" x14ac:dyDescent="0.25"/>
    <row r="54" spans="5:18" ht="12.75" customHeight="1" x14ac:dyDescent="0.25"/>
    <row r="55" spans="5:18" ht="12.75" customHeight="1" x14ac:dyDescent="0.25"/>
    <row r="56" spans="5:18" ht="12.75" customHeight="1" x14ac:dyDescent="0.25"/>
    <row r="57" spans="5:18" ht="12.75" customHeight="1" x14ac:dyDescent="0.25"/>
    <row r="58" spans="5:18" ht="12.75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/>
  </sheetViews>
  <sheetFormatPr defaultRowHeight="15" x14ac:dyDescent="0.25"/>
  <cols>
    <col min="5" max="5" width="12" bestFit="1" customWidth="1"/>
  </cols>
  <sheetData>
    <row r="1" spans="1:21" ht="15.75" x14ac:dyDescent="0.25">
      <c r="A1" s="42" t="s">
        <v>102</v>
      </c>
      <c r="B1" s="9"/>
      <c r="C1" s="9"/>
      <c r="E1" s="75"/>
      <c r="F1" s="75"/>
      <c r="G1" s="75"/>
      <c r="T1" s="2"/>
    </row>
    <row r="2" spans="1:21" ht="15.75" x14ac:dyDescent="0.25">
      <c r="A2" s="42" t="s">
        <v>71</v>
      </c>
      <c r="B2" s="9"/>
      <c r="C2" s="9"/>
      <c r="E2" s="75"/>
      <c r="F2" s="75"/>
      <c r="G2" s="75"/>
    </row>
    <row r="3" spans="1:21" x14ac:dyDescent="0.25">
      <c r="A3" s="7"/>
      <c r="B3" s="6"/>
      <c r="C3" s="6"/>
      <c r="D3" s="7"/>
      <c r="E3" s="76"/>
      <c r="F3" s="76"/>
      <c r="G3" s="7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x14ac:dyDescent="0.25">
      <c r="A4" s="7"/>
      <c r="B4" s="6"/>
      <c r="C4" s="6"/>
      <c r="D4" s="7"/>
      <c r="E4" s="76"/>
      <c r="F4" s="76"/>
      <c r="G4" s="7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x14ac:dyDescent="0.25">
      <c r="A5" s="7"/>
      <c r="B5" s="6"/>
      <c r="C5" s="6"/>
      <c r="D5" s="7"/>
      <c r="E5" s="76"/>
      <c r="F5" s="76"/>
      <c r="G5" s="7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1" ht="15.75" thickBot="1" x14ac:dyDescent="0.3">
      <c r="A6" s="77" t="s">
        <v>72</v>
      </c>
      <c r="B6" s="77"/>
      <c r="C6" s="77"/>
      <c r="D6" s="77"/>
      <c r="E6" s="78" t="s">
        <v>44</v>
      </c>
      <c r="F6" s="79" t="s">
        <v>73</v>
      </c>
      <c r="G6" s="78"/>
      <c r="H6" s="80" t="s">
        <v>74</v>
      </c>
      <c r="I6" s="80" t="s">
        <v>75</v>
      </c>
      <c r="J6" s="80" t="s">
        <v>76</v>
      </c>
      <c r="K6" s="80" t="s">
        <v>77</v>
      </c>
      <c r="L6" s="80" t="s">
        <v>78</v>
      </c>
      <c r="M6" s="80" t="s">
        <v>79</v>
      </c>
      <c r="N6" s="80" t="s">
        <v>80</v>
      </c>
      <c r="O6" s="80" t="s">
        <v>81</v>
      </c>
      <c r="P6" s="80" t="s">
        <v>82</v>
      </c>
      <c r="Q6" s="80" t="s">
        <v>83</v>
      </c>
      <c r="R6" s="80" t="s">
        <v>84</v>
      </c>
      <c r="S6" s="80" t="s">
        <v>85</v>
      </c>
      <c r="T6" s="81" t="s">
        <v>4</v>
      </c>
      <c r="U6" s="9"/>
    </row>
    <row r="7" spans="1:21" ht="15.75" thickTop="1" x14ac:dyDescent="0.25">
      <c r="A7" s="7"/>
      <c r="B7" s="6"/>
      <c r="C7" s="6"/>
      <c r="D7" s="7"/>
      <c r="E7" s="76"/>
      <c r="F7" s="76"/>
      <c r="G7" s="7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82" t="s">
        <v>101</v>
      </c>
      <c r="B8" s="82"/>
      <c r="C8" s="82"/>
      <c r="D8" s="82"/>
      <c r="E8" s="76"/>
      <c r="F8" s="76"/>
      <c r="G8" s="7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6"/>
      <c r="B9" s="6" t="s">
        <v>86</v>
      </c>
      <c r="C9" s="6"/>
      <c r="D9" s="7"/>
      <c r="E9" s="83">
        <v>100</v>
      </c>
      <c r="F9" s="84">
        <v>1</v>
      </c>
      <c r="G9" s="8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6"/>
      <c r="B10" s="6" t="s">
        <v>87</v>
      </c>
      <c r="C10" s="6"/>
      <c r="D10" s="7"/>
      <c r="E10" s="85">
        <v>45</v>
      </c>
      <c r="F10" s="86">
        <f>IF(E9&gt;0,E10/E9,0)</f>
        <v>0.45</v>
      </c>
      <c r="G10" s="8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6"/>
      <c r="B11" s="6" t="s">
        <v>88</v>
      </c>
      <c r="C11" s="6"/>
      <c r="D11" s="7"/>
      <c r="E11" s="87">
        <f>E9-E10</f>
        <v>55</v>
      </c>
      <c r="F11" s="84">
        <f>IF(E9&gt;0,E11/E9,0)</f>
        <v>0.55000000000000004</v>
      </c>
      <c r="G11" s="8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6"/>
      <c r="B12" s="6" t="s">
        <v>89</v>
      </c>
      <c r="C12" s="6"/>
      <c r="D12" s="7"/>
      <c r="E12" s="76"/>
      <c r="F12" s="76"/>
      <c r="G12" s="7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1" ht="15.75" thickBot="1" x14ac:dyDescent="0.3">
      <c r="A13" s="6"/>
      <c r="B13" s="6"/>
      <c r="C13" s="6" t="s">
        <v>90</v>
      </c>
      <c r="D13" s="7"/>
      <c r="E13" s="76"/>
      <c r="F13" s="76"/>
      <c r="G13" s="76"/>
      <c r="H13" s="88">
        <f t="shared" ref="H13:S13" si="0">IF(H14=0,0,H14/$T$14)</f>
        <v>8.9171974522292988E-2</v>
      </c>
      <c r="I13" s="88">
        <f t="shared" si="0"/>
        <v>9.2356687898089165E-2</v>
      </c>
      <c r="J13" s="88">
        <f t="shared" si="0"/>
        <v>9.5541401273885357E-2</v>
      </c>
      <c r="K13" s="88">
        <f t="shared" si="0"/>
        <v>7.0063694267515922E-2</v>
      </c>
      <c r="L13" s="88">
        <f t="shared" si="0"/>
        <v>7.6433121019108277E-2</v>
      </c>
      <c r="M13" s="88">
        <f t="shared" si="0"/>
        <v>8.9171974522292988E-2</v>
      </c>
      <c r="N13" s="88">
        <f t="shared" si="0"/>
        <v>9.5541401273885357E-2</v>
      </c>
      <c r="O13" s="88">
        <f t="shared" si="0"/>
        <v>7.6433121019108277E-2</v>
      </c>
      <c r="P13" s="88">
        <f t="shared" si="0"/>
        <v>8.2802547770700632E-2</v>
      </c>
      <c r="Q13" s="88">
        <f t="shared" si="0"/>
        <v>9.5541401273885357E-2</v>
      </c>
      <c r="R13" s="88">
        <f t="shared" si="0"/>
        <v>9.8726114649681534E-2</v>
      </c>
      <c r="S13" s="88">
        <f t="shared" si="0"/>
        <v>3.8216560509554139E-2</v>
      </c>
      <c r="T13" s="89">
        <f>SUM(H13:S13)</f>
        <v>0.99999999999999989</v>
      </c>
    </row>
    <row r="14" spans="1:21" x14ac:dyDescent="0.25">
      <c r="A14" s="6"/>
      <c r="B14" s="6"/>
      <c r="C14" s="6" t="s">
        <v>47</v>
      </c>
      <c r="D14" s="7"/>
      <c r="E14" s="76"/>
      <c r="F14" s="76"/>
      <c r="G14" s="76"/>
      <c r="H14" s="15">
        <v>14000</v>
      </c>
      <c r="I14" s="15">
        <v>14500</v>
      </c>
      <c r="J14" s="15">
        <v>15000</v>
      </c>
      <c r="K14" s="15">
        <v>11000</v>
      </c>
      <c r="L14" s="15">
        <v>12000</v>
      </c>
      <c r="M14" s="15">
        <v>14000</v>
      </c>
      <c r="N14" s="15">
        <v>15000</v>
      </c>
      <c r="O14" s="15">
        <v>12000</v>
      </c>
      <c r="P14" s="15">
        <v>13000</v>
      </c>
      <c r="Q14" s="15">
        <v>15000</v>
      </c>
      <c r="R14" s="15">
        <v>15500</v>
      </c>
      <c r="S14" s="15">
        <v>6000</v>
      </c>
      <c r="T14" s="90">
        <f>SUM(H14:S14)</f>
        <v>157000</v>
      </c>
    </row>
    <row r="15" spans="1:21" x14ac:dyDescent="0.25">
      <c r="A15" s="6"/>
      <c r="B15" s="6"/>
      <c r="C15" s="6" t="s">
        <v>91</v>
      </c>
      <c r="D15" s="7"/>
      <c r="E15" s="91">
        <v>0.25</v>
      </c>
      <c r="F15" s="92"/>
      <c r="G15" s="84"/>
      <c r="H15" s="93">
        <f>IF($E$15=0,H14,(1+$E$15)*H14)</f>
        <v>17500</v>
      </c>
      <c r="I15" s="93">
        <f t="shared" ref="I15:S15" si="1">IF($E$15=0,I14,(1+$E$15)*I14)</f>
        <v>18125</v>
      </c>
      <c r="J15" s="93">
        <f t="shared" si="1"/>
        <v>18750</v>
      </c>
      <c r="K15" s="93">
        <f t="shared" si="1"/>
        <v>13750</v>
      </c>
      <c r="L15" s="93">
        <f t="shared" si="1"/>
        <v>15000</v>
      </c>
      <c r="M15" s="93">
        <f t="shared" si="1"/>
        <v>17500</v>
      </c>
      <c r="N15" s="93">
        <f t="shared" si="1"/>
        <v>18750</v>
      </c>
      <c r="O15" s="93">
        <f t="shared" si="1"/>
        <v>15000</v>
      </c>
      <c r="P15" s="93">
        <f t="shared" si="1"/>
        <v>16250</v>
      </c>
      <c r="Q15" s="93">
        <f t="shared" si="1"/>
        <v>18750</v>
      </c>
      <c r="R15" s="93">
        <f t="shared" si="1"/>
        <v>19375</v>
      </c>
      <c r="S15" s="93">
        <f t="shared" si="1"/>
        <v>7500</v>
      </c>
      <c r="T15" s="90">
        <f>SUM(H15:S15)</f>
        <v>196250</v>
      </c>
    </row>
    <row r="16" spans="1:21" x14ac:dyDescent="0.25">
      <c r="A16" s="7"/>
      <c r="B16" s="6"/>
      <c r="C16" s="6" t="s">
        <v>92</v>
      </c>
      <c r="D16" s="7"/>
      <c r="E16" s="91">
        <v>0.25</v>
      </c>
      <c r="F16" s="76"/>
      <c r="G16" s="84"/>
      <c r="H16" s="93">
        <f>IF($E$16=0,H15,(1+$E$16)*H15)</f>
        <v>21875</v>
      </c>
      <c r="I16" s="93">
        <f t="shared" ref="I16:S16" si="2">IF($E$16=0,I15,(1+$E$16)*I15)</f>
        <v>22656.25</v>
      </c>
      <c r="J16" s="93">
        <f t="shared" si="2"/>
        <v>23437.5</v>
      </c>
      <c r="K16" s="93">
        <f t="shared" si="2"/>
        <v>17187.5</v>
      </c>
      <c r="L16" s="93">
        <f t="shared" si="2"/>
        <v>18750</v>
      </c>
      <c r="M16" s="93">
        <f t="shared" si="2"/>
        <v>21875</v>
      </c>
      <c r="N16" s="93">
        <f t="shared" si="2"/>
        <v>23437.5</v>
      </c>
      <c r="O16" s="93">
        <f t="shared" si="2"/>
        <v>18750</v>
      </c>
      <c r="P16" s="93">
        <f t="shared" si="2"/>
        <v>20312.5</v>
      </c>
      <c r="Q16" s="93">
        <f t="shared" si="2"/>
        <v>23437.5</v>
      </c>
      <c r="R16" s="93">
        <f t="shared" si="2"/>
        <v>24218.75</v>
      </c>
      <c r="S16" s="93">
        <f t="shared" si="2"/>
        <v>9375</v>
      </c>
      <c r="T16" s="90">
        <f>SUM(H16:S16)</f>
        <v>245312.5</v>
      </c>
    </row>
    <row r="17" spans="1:20" x14ac:dyDescent="0.25">
      <c r="A17" s="7"/>
      <c r="B17" s="6" t="s">
        <v>93</v>
      </c>
      <c r="C17" s="6"/>
      <c r="D17" s="7"/>
      <c r="E17" s="91">
        <v>0.5</v>
      </c>
      <c r="F17" s="76"/>
      <c r="G17" s="8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0"/>
    </row>
    <row r="18" spans="1:20" x14ac:dyDescent="0.25">
      <c r="A18" s="7"/>
      <c r="B18" s="6"/>
      <c r="C18" s="6"/>
      <c r="D18" s="7"/>
      <c r="E18" s="76"/>
      <c r="F18" s="76"/>
      <c r="G18" s="7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7"/>
      <c r="B19" s="6" t="s">
        <v>94</v>
      </c>
      <c r="C19" s="6"/>
      <c r="D19" s="7"/>
      <c r="E19" s="95">
        <f>T14*E9</f>
        <v>15700000</v>
      </c>
      <c r="F19" s="84"/>
      <c r="G19" s="7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7"/>
      <c r="B20" s="6" t="s">
        <v>95</v>
      </c>
      <c r="C20" s="6"/>
      <c r="D20" s="7"/>
      <c r="E20" s="96">
        <f>E10*T14</f>
        <v>7065000</v>
      </c>
      <c r="F20" s="84"/>
      <c r="G20" s="7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6"/>
      <c r="B21" s="6" t="s">
        <v>96</v>
      </c>
      <c r="C21" s="6"/>
      <c r="D21" s="7"/>
      <c r="E21" s="97">
        <f>E19-E20</f>
        <v>8635000</v>
      </c>
      <c r="F21" s="84"/>
      <c r="G21" s="7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6"/>
      <c r="B22" s="6" t="s">
        <v>97</v>
      </c>
      <c r="C22" s="6"/>
      <c r="D22" s="7"/>
      <c r="E22" s="97">
        <f>E17*('[1]3. Fixed Operating Expenses'!I44+'[1]2. Salaries and Wages'!M35)</f>
        <v>117691.1560046192</v>
      </c>
      <c r="F22" s="84"/>
      <c r="G22" s="8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5.75" thickBot="1" x14ac:dyDescent="0.3">
      <c r="A23" s="6"/>
      <c r="B23" s="6" t="s">
        <v>98</v>
      </c>
      <c r="C23" s="6"/>
      <c r="D23" s="7"/>
      <c r="E23" s="98">
        <f>E21-E22</f>
        <v>8517308.8439953811</v>
      </c>
      <c r="F23" s="84">
        <f>IF(E9&gt;0,E23/E19,0)</f>
        <v>0.54250374802518353</v>
      </c>
      <c r="G23" s="8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5.75" thickTop="1" x14ac:dyDescent="0.25">
      <c r="A24" s="6"/>
      <c r="B24" s="6"/>
      <c r="C24" s="6"/>
      <c r="D24" s="7"/>
      <c r="E24" s="76"/>
      <c r="F24" s="76"/>
      <c r="G24" s="7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5">
      <c r="A25" s="6"/>
      <c r="B25" s="6" t="s">
        <v>99</v>
      </c>
      <c r="C25" s="6"/>
      <c r="D25" s="7"/>
      <c r="E25" s="99">
        <f>IF(E9&gt;0,E22/F11,0)</f>
        <v>213983.92000839853</v>
      </c>
      <c r="F25" s="76"/>
      <c r="G25" s="76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90"/>
    </row>
    <row r="26" spans="1:20" x14ac:dyDescent="0.25">
      <c r="A26" s="6"/>
      <c r="B26" s="6" t="s">
        <v>100</v>
      </c>
      <c r="C26" s="6"/>
      <c r="D26" s="7"/>
      <c r="E26" s="97">
        <f>IF(E9&gt;0,E25/E9,0)</f>
        <v>2139.8392000839854</v>
      </c>
      <c r="F26" s="84"/>
      <c r="G26" s="8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90"/>
    </row>
    <row r="27" spans="1:20" x14ac:dyDescent="0.25">
      <c r="A27" s="7"/>
      <c r="B27" s="6"/>
      <c r="C27" s="6"/>
      <c r="D27" s="7"/>
      <c r="E27" s="76"/>
      <c r="F27" s="84"/>
      <c r="G27" s="8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9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Required Start-Up Funds</vt:lpstr>
      <vt:lpstr>Salaries and Wages</vt:lpstr>
      <vt:lpstr>Projected Sales Forecast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2014-04-20T03:27:25Z</dcterms:created>
  <dcterms:modified xsi:type="dcterms:W3CDTF">2014-04-20T03:27:28Z</dcterms:modified>
</cp:coreProperties>
</file>