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6" i="1"/>
  <c r="C173"/>
  <c r="D171"/>
  <c r="D172"/>
  <c r="D170"/>
  <c r="D173" s="1"/>
  <c r="C166"/>
  <c r="D165"/>
  <c r="D166" s="1"/>
  <c r="E166"/>
  <c r="E162"/>
  <c r="C162"/>
  <c r="D161"/>
  <c r="D160"/>
  <c r="C157"/>
  <c r="C175" s="1"/>
  <c r="D155"/>
  <c r="D156"/>
  <c r="D154"/>
  <c r="E157"/>
  <c r="C120"/>
  <c r="C116"/>
  <c r="C111"/>
  <c r="C86"/>
  <c r="C85"/>
  <c r="C84"/>
  <c r="C55"/>
  <c r="C47"/>
  <c r="C48" s="1"/>
  <c r="C45"/>
  <c r="C7"/>
  <c r="C9" s="1"/>
  <c r="C11" s="1"/>
  <c r="D157" l="1"/>
  <c r="D175" s="1"/>
  <c r="C179" s="1"/>
  <c r="D162"/>
  <c r="C122"/>
  <c r="C128" s="1"/>
  <c r="C49"/>
  <c r="C135"/>
  <c r="C136" s="1"/>
  <c r="C138" s="1"/>
  <c r="C140" s="1"/>
  <c r="C142" s="1"/>
  <c r="C144" s="1"/>
  <c r="C59"/>
  <c r="C62" s="1"/>
  <c r="C13"/>
  <c r="C15" s="1"/>
  <c r="C17" s="1"/>
  <c r="C19" s="1"/>
  <c r="C21" s="1"/>
  <c r="C23" s="1"/>
  <c r="C25" s="1"/>
  <c r="C27" s="1"/>
  <c r="C29" s="1"/>
  <c r="C31" s="1"/>
  <c r="C33" s="1"/>
  <c r="C35" s="1"/>
  <c r="C37" s="1"/>
  <c r="C39" s="1"/>
  <c r="C196" l="1"/>
  <c r="C185"/>
  <c r="C187" s="1"/>
  <c r="C198" s="1"/>
  <c r="C200" s="1"/>
  <c r="C181"/>
  <c r="C197" s="1"/>
  <c r="C191"/>
  <c r="C193" s="1"/>
  <c r="C199" s="1"/>
  <c r="C77"/>
  <c r="C78" s="1"/>
  <c r="C64"/>
  <c r="C67" s="1"/>
  <c r="C100"/>
  <c r="C101" s="1"/>
  <c r="C96"/>
  <c r="C97" s="1"/>
  <c r="C92"/>
  <c r="C93" s="1"/>
  <c r="C202" l="1"/>
  <c r="C207" s="1"/>
  <c r="C206"/>
  <c r="C208" s="1"/>
  <c r="C213" s="1"/>
  <c r="C214" s="1"/>
  <c r="C103"/>
  <c r="C129" s="1"/>
  <c r="C130" s="1"/>
</calcChain>
</file>

<file path=xl/sharedStrings.xml><?xml version="1.0" encoding="utf-8"?>
<sst xmlns="http://schemas.openxmlformats.org/spreadsheetml/2006/main" count="237" uniqueCount="140">
  <si>
    <t>Number of a days in a year</t>
  </si>
  <si>
    <t>less days closed</t>
  </si>
  <si>
    <t>Possible workdays</t>
  </si>
  <si>
    <t>Possible Workdays</t>
  </si>
  <si>
    <t>Annual Operating Days</t>
  </si>
  <si>
    <t>Number of Sick days - 6</t>
  </si>
  <si>
    <t>Less Inservice days - 3</t>
  </si>
  <si>
    <t>Less Vacation Days - 13.5</t>
  </si>
  <si>
    <t>Remaining Workdays</t>
  </si>
  <si>
    <t>Total Annual Work Hours</t>
  </si>
  <si>
    <t>Total Annual units</t>
  </si>
  <si>
    <t>Actual annual units</t>
  </si>
  <si>
    <t>Reimbursement Rate x $40 @ ¼ hour</t>
  </si>
  <si>
    <t>Annual Reimbursement</t>
  </si>
  <si>
    <t>Total Hourly Rate $</t>
  </si>
  <si>
    <t>Total Wage/Benefit Cost $</t>
  </si>
  <si>
    <t>Total Part-time Wages $</t>
  </si>
  <si>
    <t>Total Number of Operating Days</t>
  </si>
  <si>
    <t>(from # 2 above)</t>
  </si>
  <si>
    <t>Total Annual Operating Hours</t>
  </si>
  <si>
    <t>40 hours x 52 = 2080</t>
  </si>
  <si>
    <t>Total Number of actual FTE's to cover 1 position</t>
  </si>
  <si>
    <t>Total Positions needed to cover contract</t>
  </si>
  <si>
    <t>FTE’s</t>
  </si>
  <si>
    <t>Speech Therapy 2,500 hours</t>
  </si>
  <si>
    <t>Physical Therapy (PT)</t>
  </si>
  <si>
    <t>2 PT Aides 2 FTE</t>
  </si>
  <si>
    <t>3 PT Assistants 3 FTE</t>
  </si>
  <si>
    <t>Occupational Therapy (OT)</t>
  </si>
  <si>
    <t>1 Occupational Therapist 1 FTE</t>
  </si>
  <si>
    <t>3 OT Assistants (COTAs) 3 FTE</t>
  </si>
  <si>
    <t>Speech Therapy (SLP)</t>
  </si>
  <si>
    <t>1 Speech Therapist 1 FTE</t>
  </si>
  <si>
    <t>FTE</t>
  </si>
  <si>
    <t>Projected FTE’s</t>
  </si>
  <si>
    <t>Contracted FTE’s -</t>
  </si>
  <si>
    <t>Difference</t>
  </si>
  <si>
    <t>¼ Hour Units per Day</t>
  </si>
  <si>
    <t>Hours of Service per Day</t>
  </si>
  <si>
    <t>Number of positions</t>
  </si>
  <si>
    <t>Calculating Salaries and Benefits</t>
  </si>
  <si>
    <t>Registered Nurse FTE’s $32,000 $</t>
  </si>
  <si>
    <t>Receptionists FTE’s 44,000</t>
  </si>
  <si>
    <t>Clerks FTE’s 44,000</t>
  </si>
  <si>
    <t>Calculate at 20% of Wages and Benefits</t>
  </si>
  <si>
    <t>Wages and Benefits $</t>
  </si>
  <si>
    <t>Projected Expenses $</t>
  </si>
  <si>
    <t>Calculate at 30% of Wages and Benefits</t>
  </si>
  <si>
    <t>Equipment Expenses $</t>
  </si>
  <si>
    <t>Supply Expenses $</t>
  </si>
  <si>
    <t>Occupancy Expenses $</t>
  </si>
  <si>
    <t>Total Program Expenses $</t>
  </si>
  <si>
    <t>Total Direct Program Expenses $</t>
  </si>
  <si>
    <t>Total Indirect Program Expenses</t>
  </si>
  <si>
    <t>Projected Contract Revenue $</t>
  </si>
  <si>
    <t>Projected Contract Expenses</t>
  </si>
  <si>
    <t>Projected Profit/Gain $</t>
  </si>
  <si>
    <t>Do you have too many or too few staff to do the job?</t>
  </si>
  <si>
    <t>If too many what do you do?</t>
  </si>
  <si>
    <t>Will make or loose money on this project?</t>
  </si>
  <si>
    <t>Number of Holidays -7</t>
  </si>
  <si>
    <t>Total Work hours</t>
  </si>
  <si>
    <t xml:space="preserve">Times 8 hours </t>
  </si>
  <si>
    <t>Times ¼ hour unit</t>
  </si>
  <si>
    <t>Total Annual Units</t>
  </si>
  <si>
    <t>No show/downtime (*.80)</t>
  </si>
  <si>
    <t>CALCULATION SHEET</t>
  </si>
  <si>
    <t>A. Calculating One FTE of Actual Annual Service Delivery Units/Days</t>
  </si>
  <si>
    <t>B. Calculating One FTE of Wage/Benefit Expenses</t>
  </si>
  <si>
    <t xml:space="preserve">Annual Physical Therapist Wage </t>
  </si>
  <si>
    <t>Divide by Annual Work Hours  /2080</t>
  </si>
  <si>
    <t>Total Physical Therapist Wage Cost $50,000.00</t>
  </si>
  <si>
    <t>Times Benefit (27.5%)</t>
  </si>
  <si>
    <t>C. Calculating Part-time Employee Expenses</t>
  </si>
  <si>
    <t>Hourly Physical Therapist Wage</t>
  </si>
  <si>
    <t xml:space="preserve">Times Part-time Hours </t>
  </si>
  <si>
    <t>D. Calculating Total Number of FTE's per Position</t>
  </si>
  <si>
    <t xml:space="preserve">Times 8 hours per shift </t>
  </si>
  <si>
    <t>Divided by Total Work Hours (2080)</t>
  </si>
  <si>
    <t>E. Calculation and Comparison between Contract Units/Hours and Projected Unit/Hours</t>
  </si>
  <si>
    <t>Contracted Hours and Positions Needed to Cover Contracted Hours</t>
  </si>
  <si>
    <t>FTE’s by Contract Units/Hours</t>
  </si>
  <si>
    <t>Total Annual Compensation is for 100,000 1/4 hour units or 25,000 hours per year</t>
  </si>
  <si>
    <t>Contracted Work Hours in a year</t>
  </si>
  <si>
    <t>Divided by Operating Hours by Position (From #13 )</t>
  </si>
  <si>
    <t>Contracted Hours by Case Mix</t>
  </si>
  <si>
    <t>Total Projected Contract ¼ hour units in a year are 100,000</t>
  </si>
  <si>
    <t>Case Mix by units</t>
  </si>
  <si>
    <t>Physical Therapy 60% (60,000 ¼ hour unit) OR</t>
  </si>
  <si>
    <t>Occupational Therapy 30% (30,000 ¼ hour unit) OR</t>
  </si>
  <si>
    <t>Speech Therapy 10% (10,000 ¼ hour unit) OR</t>
  </si>
  <si>
    <t>Calculated FTE’s by Specialty and Staff Ratio</t>
  </si>
  <si>
    <t>Physical Therapy</t>
  </si>
  <si>
    <t>divide by (from #13 above)</t>
  </si>
  <si>
    <t>Occupational Therapy</t>
  </si>
  <si>
    <t>divide by (from # 13 above)</t>
  </si>
  <si>
    <t>Total Projected FTE’s</t>
  </si>
  <si>
    <t>Staff Ratio by Specialty Based Upon Projections from Vision and Mission to Reality</t>
  </si>
  <si>
    <t xml:space="preserve">1 Physical Therapist </t>
  </si>
  <si>
    <t>1 Physical Therapist 1FTE</t>
  </si>
  <si>
    <t>Comparison of Contracted Unit FTE’s versus Projected FTE’s</t>
  </si>
  <si>
    <t>Compare FTE calculations from the answers of questions 15 and 18</t>
  </si>
  <si>
    <t>Daily Units/Hours based upon contract</t>
  </si>
  <si>
    <t>Number of contracted units (100,000)</t>
  </si>
  <si>
    <t>Annual Operating Days (divide)</t>
  </si>
  <si>
    <t>¼ Hour Units Per Day</t>
  </si>
  <si>
    <t xml:space="preserve">Divided by 4 </t>
  </si>
  <si>
    <t>Divided by 8 Hours</t>
  </si>
  <si>
    <t>F. Calculating Salaries and Benefits</t>
  </si>
  <si>
    <t>Salary</t>
  </si>
  <si>
    <t>Position</t>
  </si>
  <si>
    <t>Benefits (at 27.5%)</t>
  </si>
  <si>
    <t>Total</t>
  </si>
  <si>
    <t xml:space="preserve">2 PT Aides </t>
  </si>
  <si>
    <t xml:space="preserve">3 PT Assistants </t>
  </si>
  <si>
    <t xml:space="preserve">1 Occupational Therapist </t>
  </si>
  <si>
    <t xml:space="preserve">3 OT Assistants (COTAs) </t>
  </si>
  <si>
    <t>1 Speech Therapist</t>
  </si>
  <si>
    <t>Now we add support staff to flesh our overall costs</t>
  </si>
  <si>
    <t>FTE's</t>
  </si>
  <si>
    <t>Total Projected</t>
  </si>
  <si>
    <t xml:space="preserve">Total Salaries and Benefits all Positions </t>
  </si>
  <si>
    <t>15 + FTE's</t>
  </si>
  <si>
    <t>Total Equipment Expenses</t>
  </si>
  <si>
    <t>Total Supply Expenses</t>
  </si>
  <si>
    <t>Total Occupancy Expenses</t>
  </si>
  <si>
    <t xml:space="preserve">Equipment Expenses </t>
  </si>
  <si>
    <t xml:space="preserve">Supply Expenses </t>
  </si>
  <si>
    <t>Occupancy Expenses</t>
  </si>
  <si>
    <t>Total Direct Program Expenses</t>
  </si>
  <si>
    <t>Total Program Indirect Expenses (50% of Direct Expenses)</t>
  </si>
  <si>
    <t>Total Program Expense</t>
  </si>
  <si>
    <t>Calculating Revenue versus Program Expenses</t>
  </si>
  <si>
    <t>Cleaning Up What’s Left</t>
  </si>
  <si>
    <t>A little more than what is needed to do the job</t>
  </si>
  <si>
    <t>Keep them since the difference is quite small. There are always little errors in projections</t>
  </si>
  <si>
    <t>We make a small profit on this project</t>
  </si>
  <si>
    <t>days</t>
  </si>
  <si>
    <t>hours</t>
  </si>
  <si>
    <t>units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</si>
</sst>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??_);_(@_)"/>
    <numFmt numFmtId="166" formatCode="_(&quot;$&quot;* #,##0_);_(&quot;$&quot;* \(#,##0\);_(&quot;$&quot;* &quot;-&quot;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1" xfId="1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4" borderId="0" xfId="0" applyFill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9" fontId="0" fillId="0" borderId="0" xfId="2" applyFont="1" applyAlignment="1">
      <alignment horizontal="right"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6" fontId="2" fillId="0" borderId="1" xfId="0" applyNumberFormat="1" applyFont="1" applyBorder="1" applyAlignment="1">
      <alignment horizontal="right"/>
    </xf>
    <xf numFmtId="6" fontId="2" fillId="0" borderId="1" xfId="0" applyNumberFormat="1" applyFont="1" applyBorder="1" applyAlignment="1">
      <alignment horizontal="right"/>
    </xf>
    <xf numFmtId="6" fontId="2" fillId="0" borderId="0" xfId="0" applyNumberFormat="1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topLeftCell="A152" workbookViewId="0">
      <selection activeCell="J170" sqref="J170"/>
    </sheetView>
  </sheetViews>
  <sheetFormatPr defaultRowHeight="15"/>
  <cols>
    <col min="1" max="1" width="9.140625" style="2"/>
    <col min="2" max="2" width="51.140625" style="3" customWidth="1"/>
    <col min="3" max="3" width="15" style="8" customWidth="1"/>
    <col min="4" max="4" width="16.85546875" style="1" customWidth="1"/>
    <col min="5" max="5" width="9.140625" style="1"/>
  </cols>
  <sheetData>
    <row r="1" spans="1:4">
      <c r="A1" s="45" t="s">
        <v>66</v>
      </c>
      <c r="B1" s="45"/>
      <c r="C1" s="45"/>
    </row>
    <row r="2" spans="1:4">
      <c r="A2" s="1"/>
      <c r="B2" s="1"/>
    </row>
    <row r="3" spans="1:4">
      <c r="A3" s="43" t="s">
        <v>67</v>
      </c>
      <c r="B3" s="43"/>
      <c r="C3" s="43"/>
      <c r="D3"/>
    </row>
    <row r="4" spans="1:4">
      <c r="A4" s="1"/>
      <c r="B4" s="1"/>
    </row>
    <row r="5" spans="1:4">
      <c r="A5" s="2">
        <v>1</v>
      </c>
      <c r="B5" s="3" t="s">
        <v>0</v>
      </c>
      <c r="C5" s="8">
        <v>365</v>
      </c>
      <c r="D5" s="3" t="s">
        <v>137</v>
      </c>
    </row>
    <row r="6" spans="1:4">
      <c r="B6" s="3" t="s">
        <v>1</v>
      </c>
      <c r="C6" s="9">
        <v>52</v>
      </c>
      <c r="D6" s="3" t="s">
        <v>137</v>
      </c>
    </row>
    <row r="7" spans="1:4" ht="15.75" thickBot="1">
      <c r="B7" s="3" t="s">
        <v>2</v>
      </c>
      <c r="C7" s="10">
        <f>C5-C6</f>
        <v>313</v>
      </c>
      <c r="D7" s="3" t="s">
        <v>137</v>
      </c>
    </row>
    <row r="9" spans="1:4">
      <c r="A9" s="2">
        <v>2</v>
      </c>
      <c r="B9" s="3" t="s">
        <v>3</v>
      </c>
      <c r="C9" s="8">
        <f>C7</f>
        <v>313</v>
      </c>
      <c r="D9" s="3" t="s">
        <v>137</v>
      </c>
    </row>
    <row r="10" spans="1:4">
      <c r="B10" s="3" t="s">
        <v>60</v>
      </c>
      <c r="C10" s="8">
        <v>7</v>
      </c>
      <c r="D10" s="3" t="s">
        <v>137</v>
      </c>
    </row>
    <row r="11" spans="1:4" ht="15.75" thickBot="1">
      <c r="B11" s="3" t="s">
        <v>4</v>
      </c>
      <c r="C11" s="10">
        <f>C9-C10</f>
        <v>306</v>
      </c>
      <c r="D11" s="3" t="s">
        <v>137</v>
      </c>
    </row>
    <row r="13" spans="1:4">
      <c r="A13" s="2">
        <v>3</v>
      </c>
      <c r="B13" s="3" t="s">
        <v>4</v>
      </c>
      <c r="C13" s="8">
        <f>C11</f>
        <v>306</v>
      </c>
      <c r="D13" s="3" t="s">
        <v>137</v>
      </c>
    </row>
    <row r="14" spans="1:4">
      <c r="B14" s="3" t="s">
        <v>5</v>
      </c>
      <c r="C14" s="8">
        <v>6</v>
      </c>
      <c r="D14" s="3" t="s">
        <v>137</v>
      </c>
    </row>
    <row r="15" spans="1:4" ht="15.75" thickBot="1">
      <c r="B15" s="3" t="s">
        <v>3</v>
      </c>
      <c r="C15" s="10">
        <f>C13-C14</f>
        <v>300</v>
      </c>
      <c r="D15" s="3" t="s">
        <v>137</v>
      </c>
    </row>
    <row r="16" spans="1:4">
      <c r="C16" s="9"/>
    </row>
    <row r="17" spans="1:4">
      <c r="A17" s="2">
        <v>4</v>
      </c>
      <c r="B17" s="3" t="s">
        <v>3</v>
      </c>
      <c r="C17" s="8">
        <f>C15</f>
        <v>300</v>
      </c>
      <c r="D17" s="3" t="s">
        <v>137</v>
      </c>
    </row>
    <row r="18" spans="1:4">
      <c r="B18" s="3" t="s">
        <v>6</v>
      </c>
      <c r="C18" s="8">
        <v>3</v>
      </c>
      <c r="D18" s="3" t="s">
        <v>137</v>
      </c>
    </row>
    <row r="19" spans="1:4" ht="15.75" thickBot="1">
      <c r="B19" s="3" t="s">
        <v>3</v>
      </c>
      <c r="C19" s="10">
        <f>C17-3</f>
        <v>297</v>
      </c>
      <c r="D19" s="3" t="s">
        <v>137</v>
      </c>
    </row>
    <row r="20" spans="1:4">
      <c r="C20" s="9"/>
    </row>
    <row r="21" spans="1:4">
      <c r="A21" s="2">
        <v>5</v>
      </c>
      <c r="B21" s="3" t="s">
        <v>3</v>
      </c>
      <c r="C21" s="8">
        <f>C19</f>
        <v>297</v>
      </c>
      <c r="D21" s="3" t="s">
        <v>137</v>
      </c>
    </row>
    <row r="22" spans="1:4">
      <c r="B22" s="3" t="s">
        <v>7</v>
      </c>
      <c r="C22" s="8">
        <v>13.5</v>
      </c>
      <c r="D22" s="3" t="s">
        <v>137</v>
      </c>
    </row>
    <row r="23" spans="1:4" ht="15.75" thickBot="1">
      <c r="B23" s="3" t="s">
        <v>8</v>
      </c>
      <c r="C23" s="10">
        <f>C21-C22</f>
        <v>283.5</v>
      </c>
      <c r="D23" s="3" t="s">
        <v>137</v>
      </c>
    </row>
    <row r="25" spans="1:4">
      <c r="A25" s="2">
        <v>6</v>
      </c>
      <c r="B25" s="3" t="s">
        <v>8</v>
      </c>
      <c r="C25" s="8">
        <f>C23</f>
        <v>283.5</v>
      </c>
      <c r="D25" s="3" t="s">
        <v>137</v>
      </c>
    </row>
    <row r="26" spans="1:4">
      <c r="B26" s="3" t="s">
        <v>62</v>
      </c>
      <c r="C26" s="8">
        <v>8</v>
      </c>
      <c r="D26" s="3" t="s">
        <v>138</v>
      </c>
    </row>
    <row r="27" spans="1:4" ht="15.75" thickBot="1">
      <c r="B27" s="3" t="s">
        <v>9</v>
      </c>
      <c r="C27" s="10">
        <f>C25*C26</f>
        <v>2268</v>
      </c>
      <c r="D27" s="3" t="s">
        <v>138</v>
      </c>
    </row>
    <row r="28" spans="1:4">
      <c r="D28" s="3"/>
    </row>
    <row r="29" spans="1:4">
      <c r="A29" s="2">
        <v>7</v>
      </c>
      <c r="B29" s="3" t="s">
        <v>61</v>
      </c>
      <c r="C29" s="8">
        <f>C27</f>
        <v>2268</v>
      </c>
      <c r="D29" s="3" t="s">
        <v>138</v>
      </c>
    </row>
    <row r="30" spans="1:4">
      <c r="B30" s="3" t="s">
        <v>63</v>
      </c>
      <c r="C30" s="8">
        <v>4</v>
      </c>
      <c r="D30" s="3" t="s">
        <v>138</v>
      </c>
    </row>
    <row r="31" spans="1:4" ht="15.75" thickBot="1">
      <c r="B31" s="3" t="s">
        <v>10</v>
      </c>
      <c r="C31" s="10">
        <f>C29*C30</f>
        <v>9072</v>
      </c>
      <c r="D31" s="3" t="s">
        <v>138</v>
      </c>
    </row>
    <row r="33" spans="1:4">
      <c r="A33" s="2">
        <v>8</v>
      </c>
      <c r="B33" s="3" t="s">
        <v>64</v>
      </c>
      <c r="C33" s="8">
        <f>C31</f>
        <v>9072</v>
      </c>
      <c r="D33" s="3" t="s">
        <v>139</v>
      </c>
    </row>
    <row r="34" spans="1:4">
      <c r="B34" s="3" t="s">
        <v>65</v>
      </c>
      <c r="C34" s="8">
        <v>0.8</v>
      </c>
      <c r="D34" s="3" t="s">
        <v>139</v>
      </c>
    </row>
    <row r="35" spans="1:4" ht="15.75" thickBot="1">
      <c r="B35" s="3" t="s">
        <v>11</v>
      </c>
      <c r="C35" s="10">
        <f>C33*C34</f>
        <v>7257.6</v>
      </c>
      <c r="D35" s="3" t="s">
        <v>139</v>
      </c>
    </row>
    <row r="37" spans="1:4">
      <c r="A37" s="2">
        <v>9</v>
      </c>
      <c r="B37" s="3" t="s">
        <v>11</v>
      </c>
      <c r="C37" s="8">
        <f>C35</f>
        <v>7257.6</v>
      </c>
      <c r="D37" s="3" t="s">
        <v>139</v>
      </c>
    </row>
    <row r="38" spans="1:4">
      <c r="B38" s="3" t="s">
        <v>12</v>
      </c>
      <c r="C38" s="11">
        <v>40</v>
      </c>
    </row>
    <row r="39" spans="1:4" ht="15.75" thickBot="1">
      <c r="B39" s="3" t="s">
        <v>13</v>
      </c>
      <c r="C39" s="12">
        <f>C37*C38</f>
        <v>290304</v>
      </c>
    </row>
    <row r="41" spans="1:4">
      <c r="A41" s="43" t="s">
        <v>68</v>
      </c>
      <c r="B41" s="43"/>
      <c r="C41" s="43"/>
    </row>
    <row r="43" spans="1:4">
      <c r="A43" s="2">
        <v>10</v>
      </c>
      <c r="B43" s="3" t="s">
        <v>69</v>
      </c>
      <c r="C43" s="11">
        <v>50000</v>
      </c>
    </row>
    <row r="44" spans="1:4">
      <c r="B44" s="3" t="s">
        <v>70</v>
      </c>
      <c r="C44" s="8">
        <v>2080</v>
      </c>
      <c r="D44" s="3" t="s">
        <v>138</v>
      </c>
    </row>
    <row r="45" spans="1:4" ht="15.75" thickBot="1">
      <c r="B45" s="3" t="s">
        <v>14</v>
      </c>
      <c r="C45" s="13">
        <f>C43/C44</f>
        <v>24.03846153846154</v>
      </c>
    </row>
    <row r="46" spans="1:4">
      <c r="C46" s="14"/>
    </row>
    <row r="47" spans="1:4">
      <c r="A47" s="2">
        <v>11</v>
      </c>
      <c r="B47" s="3" t="s">
        <v>71</v>
      </c>
      <c r="C47" s="15">
        <f>C43</f>
        <v>50000</v>
      </c>
    </row>
    <row r="48" spans="1:4">
      <c r="B48" s="3" t="s">
        <v>72</v>
      </c>
      <c r="C48" s="16">
        <f>C47*0.275</f>
        <v>13750.000000000002</v>
      </c>
    </row>
    <row r="49" spans="1:4" ht="15.75" thickBot="1">
      <c r="B49" s="3" t="s">
        <v>15</v>
      </c>
      <c r="C49" s="17">
        <f>SUM(C47:C48)</f>
        <v>63750</v>
      </c>
    </row>
    <row r="51" spans="1:4">
      <c r="A51" s="43" t="s">
        <v>73</v>
      </c>
      <c r="B51" s="43"/>
      <c r="C51" s="43"/>
    </row>
    <row r="53" spans="1:4">
      <c r="A53" s="2">
        <v>12</v>
      </c>
      <c r="B53" s="3" t="s">
        <v>74</v>
      </c>
      <c r="C53" s="15">
        <v>24.03</v>
      </c>
    </row>
    <row r="54" spans="1:4">
      <c r="B54" s="3" t="s">
        <v>75</v>
      </c>
      <c r="C54" s="8">
        <v>20</v>
      </c>
      <c r="D54" s="3" t="s">
        <v>138</v>
      </c>
    </row>
    <row r="55" spans="1:4" ht="15.75" thickBot="1">
      <c r="B55" s="3" t="s">
        <v>16</v>
      </c>
      <c r="C55" s="13">
        <f>C53*C54</f>
        <v>480.6</v>
      </c>
    </row>
    <row r="57" spans="1:4">
      <c r="A57" s="43" t="s">
        <v>76</v>
      </c>
      <c r="B57" s="43"/>
      <c r="C57" s="43"/>
    </row>
    <row r="59" spans="1:4">
      <c r="A59" s="2">
        <v>13</v>
      </c>
      <c r="B59" s="3" t="s">
        <v>17</v>
      </c>
      <c r="C59" s="8">
        <f>C11</f>
        <v>306</v>
      </c>
      <c r="D59" s="3" t="s">
        <v>137</v>
      </c>
    </row>
    <row r="60" spans="1:4">
      <c r="B60" s="3" t="s">
        <v>18</v>
      </c>
      <c r="D60" s="3"/>
    </row>
    <row r="61" spans="1:4">
      <c r="B61" s="3" t="s">
        <v>77</v>
      </c>
      <c r="C61" s="8">
        <v>8</v>
      </c>
      <c r="D61" s="3" t="s">
        <v>138</v>
      </c>
    </row>
    <row r="62" spans="1:4" ht="15.75" thickBot="1">
      <c r="B62" s="3" t="s">
        <v>19</v>
      </c>
      <c r="C62" s="10">
        <f>C59*C61</f>
        <v>2448</v>
      </c>
      <c r="D62" s="3" t="s">
        <v>138</v>
      </c>
    </row>
    <row r="63" spans="1:4">
      <c r="D63" s="3"/>
    </row>
    <row r="64" spans="1:4">
      <c r="A64" s="2">
        <v>14</v>
      </c>
      <c r="B64" s="3" t="s">
        <v>19</v>
      </c>
      <c r="C64" s="8">
        <f>C62</f>
        <v>2448</v>
      </c>
      <c r="D64" s="3" t="s">
        <v>138</v>
      </c>
    </row>
    <row r="65" spans="1:4">
      <c r="B65" s="3" t="s">
        <v>78</v>
      </c>
      <c r="C65" s="18">
        <v>2080</v>
      </c>
      <c r="D65" s="3" t="s">
        <v>138</v>
      </c>
    </row>
    <row r="66" spans="1:4">
      <c r="B66" s="3" t="s">
        <v>20</v>
      </c>
      <c r="D66" s="3"/>
    </row>
    <row r="67" spans="1:4">
      <c r="B67" s="3" t="s">
        <v>21</v>
      </c>
      <c r="C67" s="19">
        <f>C64/C65</f>
        <v>1.176923076923077</v>
      </c>
      <c r="D67" s="3" t="s">
        <v>119</v>
      </c>
    </row>
    <row r="68" spans="1:4">
      <c r="D68" s="3"/>
    </row>
    <row r="69" spans="1:4" ht="15" customHeight="1">
      <c r="A69" s="44" t="s">
        <v>79</v>
      </c>
      <c r="B69" s="44"/>
      <c r="C69" s="44"/>
      <c r="D69" s="3"/>
    </row>
    <row r="70" spans="1:4">
      <c r="A70" s="44"/>
      <c r="B70" s="44"/>
      <c r="C70" s="44"/>
      <c r="D70" s="3"/>
    </row>
    <row r="71" spans="1:4">
      <c r="A71" s="2">
        <v>15</v>
      </c>
      <c r="B71" s="41" t="s">
        <v>80</v>
      </c>
      <c r="C71" s="41"/>
      <c r="D71" s="3"/>
    </row>
    <row r="72" spans="1:4">
      <c r="B72" s="2"/>
      <c r="C72" s="2"/>
      <c r="D72" s="3"/>
    </row>
    <row r="73" spans="1:4">
      <c r="B73" s="2" t="s">
        <v>81</v>
      </c>
      <c r="C73" s="2"/>
      <c r="D73" s="3"/>
    </row>
    <row r="74" spans="1:4">
      <c r="A74" s="42" t="s">
        <v>82</v>
      </c>
      <c r="B74" s="41"/>
      <c r="C74" s="41"/>
      <c r="D74" s="3"/>
    </row>
    <row r="75" spans="1:4">
      <c r="A75"/>
      <c r="B75"/>
      <c r="D75" s="3"/>
    </row>
    <row r="76" spans="1:4">
      <c r="B76" s="3" t="s">
        <v>83</v>
      </c>
      <c r="C76" s="8">
        <v>25000</v>
      </c>
      <c r="D76" s="3" t="s">
        <v>138</v>
      </c>
    </row>
    <row r="77" spans="1:4">
      <c r="B77" s="3" t="s">
        <v>84</v>
      </c>
      <c r="C77" s="8">
        <f>C62</f>
        <v>2448</v>
      </c>
      <c r="D77" s="3" t="s">
        <v>138</v>
      </c>
    </row>
    <row r="78" spans="1:4" ht="15.75" thickBot="1">
      <c r="B78" s="3" t="s">
        <v>22</v>
      </c>
      <c r="C78" s="20">
        <f>C76/C77</f>
        <v>10.212418300653594</v>
      </c>
      <c r="D78" s="3" t="s">
        <v>119</v>
      </c>
    </row>
    <row r="80" spans="1:4">
      <c r="A80" s="2">
        <v>16</v>
      </c>
      <c r="B80" s="21" t="s">
        <v>85</v>
      </c>
    </row>
    <row r="82" spans="1:4">
      <c r="B82" s="3" t="s">
        <v>86</v>
      </c>
    </row>
    <row r="83" spans="1:4">
      <c r="B83" s="3" t="s">
        <v>87</v>
      </c>
    </row>
    <row r="84" spans="1:4">
      <c r="B84" s="3" t="s">
        <v>88</v>
      </c>
      <c r="C84" s="8">
        <f>60000*0.25</f>
        <v>15000</v>
      </c>
      <c r="D84" s="3" t="s">
        <v>138</v>
      </c>
    </row>
    <row r="85" spans="1:4">
      <c r="B85" s="3" t="s">
        <v>89</v>
      </c>
      <c r="C85" s="8">
        <f>30000*0.25</f>
        <v>7500</v>
      </c>
      <c r="D85" s="3" t="s">
        <v>138</v>
      </c>
    </row>
    <row r="86" spans="1:4" ht="15.75" thickBot="1">
      <c r="B86" s="3" t="s">
        <v>90</v>
      </c>
      <c r="C86" s="10">
        <f>10000*0.25</f>
        <v>2500</v>
      </c>
      <c r="D86" s="3" t="s">
        <v>138</v>
      </c>
    </row>
    <row r="87" spans="1:4">
      <c r="D87" s="3"/>
    </row>
    <row r="88" spans="1:4">
      <c r="D88" s="3"/>
    </row>
    <row r="89" spans="1:4">
      <c r="A89" s="2">
        <v>17</v>
      </c>
      <c r="B89" s="21" t="s">
        <v>91</v>
      </c>
      <c r="D89" s="3"/>
    </row>
    <row r="90" spans="1:4">
      <c r="D90" s="3"/>
    </row>
    <row r="91" spans="1:4">
      <c r="B91" s="3" t="s">
        <v>92</v>
      </c>
      <c r="C91" s="8">
        <v>15000</v>
      </c>
      <c r="D91" s="3" t="s">
        <v>138</v>
      </c>
    </row>
    <row r="92" spans="1:4">
      <c r="B92" s="3" t="s">
        <v>93</v>
      </c>
      <c r="C92" s="8">
        <f>C62</f>
        <v>2448</v>
      </c>
      <c r="D92" s="3" t="s">
        <v>138</v>
      </c>
    </row>
    <row r="93" spans="1:4" ht="15.75" thickBot="1">
      <c r="B93" s="3" t="s">
        <v>23</v>
      </c>
      <c r="C93" s="20">
        <f>C91/C92</f>
        <v>6.1274509803921573</v>
      </c>
      <c r="D93" s="3" t="s">
        <v>119</v>
      </c>
    </row>
    <row r="94" spans="1:4">
      <c r="C94" s="19"/>
      <c r="D94" s="3"/>
    </row>
    <row r="95" spans="1:4">
      <c r="B95" s="3" t="s">
        <v>94</v>
      </c>
      <c r="C95" s="8">
        <v>7500</v>
      </c>
      <c r="D95" s="3" t="s">
        <v>138</v>
      </c>
    </row>
    <row r="96" spans="1:4">
      <c r="B96" s="3" t="s">
        <v>95</v>
      </c>
      <c r="C96" s="8">
        <f>C62</f>
        <v>2448</v>
      </c>
      <c r="D96" s="3" t="s">
        <v>138</v>
      </c>
    </row>
    <row r="97" spans="1:4" ht="15.75" thickBot="1">
      <c r="B97" s="3" t="s">
        <v>23</v>
      </c>
      <c r="C97" s="20">
        <f>C95/C96</f>
        <v>3.0637254901960786</v>
      </c>
      <c r="D97" s="3" t="s">
        <v>119</v>
      </c>
    </row>
    <row r="98" spans="1:4">
      <c r="C98" s="19"/>
      <c r="D98" s="3"/>
    </row>
    <row r="99" spans="1:4">
      <c r="B99" s="3" t="s">
        <v>24</v>
      </c>
      <c r="C99" s="8">
        <v>2500</v>
      </c>
      <c r="D99" s="3" t="s">
        <v>138</v>
      </c>
    </row>
    <row r="100" spans="1:4">
      <c r="B100" s="3" t="s">
        <v>95</v>
      </c>
      <c r="C100" s="8">
        <f>C62</f>
        <v>2448</v>
      </c>
      <c r="D100" s="3" t="s">
        <v>138</v>
      </c>
    </row>
    <row r="101" spans="1:4" ht="15.75" thickBot="1">
      <c r="B101" s="3" t="s">
        <v>23</v>
      </c>
      <c r="C101" s="20">
        <f>C99/C100</f>
        <v>1.0212418300653594</v>
      </c>
      <c r="D101" s="3" t="s">
        <v>119</v>
      </c>
    </row>
    <row r="102" spans="1:4">
      <c r="C102" s="19"/>
      <c r="D102" s="3"/>
    </row>
    <row r="103" spans="1:4" ht="15.75" thickBot="1">
      <c r="B103" s="3" t="s">
        <v>96</v>
      </c>
      <c r="C103" s="22">
        <f>C93+C97+C101</f>
        <v>10.212418300653596</v>
      </c>
      <c r="D103" s="3" t="s">
        <v>119</v>
      </c>
    </row>
    <row r="105" spans="1:4">
      <c r="A105" s="2">
        <v>18</v>
      </c>
      <c r="B105" s="21" t="s">
        <v>97</v>
      </c>
    </row>
    <row r="107" spans="1:4">
      <c r="B107" s="23" t="s">
        <v>25</v>
      </c>
      <c r="D107" s="3"/>
    </row>
    <row r="108" spans="1:4">
      <c r="B108" s="3" t="s">
        <v>99</v>
      </c>
      <c r="C108" s="8">
        <v>1</v>
      </c>
      <c r="D108" s="3" t="s">
        <v>33</v>
      </c>
    </row>
    <row r="109" spans="1:4">
      <c r="B109" s="3" t="s">
        <v>26</v>
      </c>
      <c r="C109" s="8">
        <v>2</v>
      </c>
      <c r="D109" s="3" t="s">
        <v>33</v>
      </c>
    </row>
    <row r="110" spans="1:4">
      <c r="B110" s="3" t="s">
        <v>27</v>
      </c>
      <c r="C110" s="8">
        <v>3</v>
      </c>
      <c r="D110" s="3" t="s">
        <v>33</v>
      </c>
    </row>
    <row r="111" spans="1:4" ht="15.75" thickBot="1">
      <c r="B111" s="3" t="s">
        <v>23</v>
      </c>
      <c r="C111" s="10">
        <f>SUM(C108:C110)</f>
        <v>6</v>
      </c>
      <c r="D111" s="3" t="s">
        <v>119</v>
      </c>
    </row>
    <row r="112" spans="1:4">
      <c r="C112" s="9"/>
      <c r="D112" s="3"/>
    </row>
    <row r="113" spans="1:4">
      <c r="B113" s="23" t="s">
        <v>28</v>
      </c>
      <c r="D113" s="3"/>
    </row>
    <row r="114" spans="1:4">
      <c r="B114" s="3" t="s">
        <v>29</v>
      </c>
      <c r="C114" s="8">
        <v>1</v>
      </c>
      <c r="D114" s="3" t="s">
        <v>33</v>
      </c>
    </row>
    <row r="115" spans="1:4">
      <c r="B115" s="3" t="s">
        <v>30</v>
      </c>
      <c r="C115" s="8">
        <v>3</v>
      </c>
      <c r="D115" s="3" t="s">
        <v>33</v>
      </c>
    </row>
    <row r="116" spans="1:4" ht="15.75" thickBot="1">
      <c r="B116" s="3" t="s">
        <v>23</v>
      </c>
      <c r="C116" s="10">
        <f>SUM(C114:C115)</f>
        <v>4</v>
      </c>
      <c r="D116" s="3" t="s">
        <v>119</v>
      </c>
    </row>
    <row r="117" spans="1:4">
      <c r="D117" s="3"/>
    </row>
    <row r="118" spans="1:4">
      <c r="B118" s="23" t="s">
        <v>31</v>
      </c>
      <c r="D118" s="3"/>
    </row>
    <row r="119" spans="1:4">
      <c r="B119" s="3" t="s">
        <v>32</v>
      </c>
      <c r="C119" s="8">
        <v>1</v>
      </c>
      <c r="D119" s="3" t="s">
        <v>33</v>
      </c>
    </row>
    <row r="120" spans="1:4" ht="15.75" thickBot="1">
      <c r="B120" s="3" t="s">
        <v>33</v>
      </c>
      <c r="C120" s="10">
        <f>SUM(C119)</f>
        <v>1</v>
      </c>
      <c r="D120" s="3" t="s">
        <v>33</v>
      </c>
    </row>
    <row r="121" spans="1:4">
      <c r="D121" s="3"/>
    </row>
    <row r="122" spans="1:4" ht="15.75" thickBot="1">
      <c r="B122" s="3" t="s">
        <v>96</v>
      </c>
      <c r="C122" s="24">
        <f>C111+C116+C120</f>
        <v>11</v>
      </c>
      <c r="D122" s="3" t="s">
        <v>119</v>
      </c>
    </row>
    <row r="123" spans="1:4">
      <c r="D123" s="3"/>
    </row>
    <row r="124" spans="1:4">
      <c r="A124" s="2">
        <v>19</v>
      </c>
      <c r="B124" s="41" t="s">
        <v>100</v>
      </c>
      <c r="C124" s="41"/>
      <c r="D124" s="3"/>
    </row>
    <row r="125" spans="1:4">
      <c r="D125" s="3"/>
    </row>
    <row r="126" spans="1:4">
      <c r="B126" s="3" t="s">
        <v>101</v>
      </c>
      <c r="D126" s="3"/>
    </row>
    <row r="127" spans="1:4">
      <c r="D127" s="3"/>
    </row>
    <row r="128" spans="1:4">
      <c r="B128" s="3" t="s">
        <v>34</v>
      </c>
      <c r="C128" s="8">
        <f>C122</f>
        <v>11</v>
      </c>
      <c r="D128" s="3" t="s">
        <v>119</v>
      </c>
    </row>
    <row r="129" spans="1:4">
      <c r="B129" s="3" t="s">
        <v>35</v>
      </c>
      <c r="C129" s="19">
        <f>C103</f>
        <v>10.212418300653596</v>
      </c>
      <c r="D129" s="3" t="s">
        <v>119</v>
      </c>
    </row>
    <row r="130" spans="1:4" ht="15.75" thickBot="1">
      <c r="B130" s="3" t="s">
        <v>36</v>
      </c>
      <c r="C130" s="20">
        <f>C128-C129</f>
        <v>0.78758169934640421</v>
      </c>
      <c r="D130" s="3" t="s">
        <v>119</v>
      </c>
    </row>
    <row r="131" spans="1:4">
      <c r="D131" s="3"/>
    </row>
    <row r="132" spans="1:4">
      <c r="A132" s="2">
        <v>20</v>
      </c>
      <c r="B132" s="21" t="s">
        <v>102</v>
      </c>
      <c r="D132" s="3"/>
    </row>
    <row r="133" spans="1:4">
      <c r="D133" s="3"/>
    </row>
    <row r="134" spans="1:4">
      <c r="B134" s="3" t="s">
        <v>103</v>
      </c>
      <c r="C134" s="8">
        <v>100000</v>
      </c>
      <c r="D134" s="3" t="s">
        <v>139</v>
      </c>
    </row>
    <row r="135" spans="1:4">
      <c r="B135" s="3" t="s">
        <v>104</v>
      </c>
      <c r="C135" s="8">
        <f>C11</f>
        <v>306</v>
      </c>
      <c r="D135" s="3" t="s">
        <v>137</v>
      </c>
    </row>
    <row r="136" spans="1:4" ht="15.75" thickBot="1">
      <c r="B136" s="3" t="s">
        <v>105</v>
      </c>
      <c r="C136" s="20">
        <f>C134/C135</f>
        <v>326.79738562091501</v>
      </c>
      <c r="D136" s="3" t="s">
        <v>139</v>
      </c>
    </row>
    <row r="137" spans="1:4">
      <c r="C137" s="25"/>
      <c r="D137" s="3"/>
    </row>
    <row r="138" spans="1:4">
      <c r="B138" s="3" t="s">
        <v>37</v>
      </c>
      <c r="C138" s="19">
        <f>C136</f>
        <v>326.79738562091501</v>
      </c>
      <c r="D138" s="3" t="s">
        <v>139</v>
      </c>
    </row>
    <row r="139" spans="1:4">
      <c r="B139" s="3" t="s">
        <v>106</v>
      </c>
      <c r="C139" s="8">
        <v>4</v>
      </c>
      <c r="D139" s="3"/>
    </row>
    <row r="140" spans="1:4" ht="15.75" thickBot="1">
      <c r="B140" s="3" t="s">
        <v>38</v>
      </c>
      <c r="C140" s="20">
        <f>C138/C139</f>
        <v>81.699346405228752</v>
      </c>
      <c r="D140" s="3" t="s">
        <v>138</v>
      </c>
    </row>
    <row r="141" spans="1:4">
      <c r="C141" s="25"/>
      <c r="D141" s="3"/>
    </row>
    <row r="142" spans="1:4">
      <c r="B142" s="3" t="s">
        <v>38</v>
      </c>
      <c r="C142" s="19">
        <f>C140</f>
        <v>81.699346405228752</v>
      </c>
      <c r="D142" s="3" t="s">
        <v>138</v>
      </c>
    </row>
    <row r="143" spans="1:4">
      <c r="B143" s="3" t="s">
        <v>107</v>
      </c>
      <c r="C143" s="8">
        <v>8</v>
      </c>
      <c r="D143" s="3" t="s">
        <v>138</v>
      </c>
    </row>
    <row r="144" spans="1:4" ht="15.75" thickBot="1">
      <c r="B144" s="3" t="s">
        <v>39</v>
      </c>
      <c r="C144" s="20">
        <f>C142/C143</f>
        <v>10.212418300653594</v>
      </c>
      <c r="D144" s="3" t="s">
        <v>119</v>
      </c>
    </row>
    <row r="145" spans="1:5">
      <c r="D145" s="3"/>
    </row>
    <row r="146" spans="1:5">
      <c r="D146" s="3"/>
    </row>
    <row r="147" spans="1:5">
      <c r="D147" s="3"/>
    </row>
    <row r="148" spans="1:5">
      <c r="D148" s="3"/>
    </row>
    <row r="149" spans="1:5">
      <c r="A149" s="43" t="s">
        <v>108</v>
      </c>
      <c r="B149" s="43"/>
      <c r="C149" s="43"/>
    </row>
    <row r="150" spans="1:5">
      <c r="A150" s="2">
        <v>21</v>
      </c>
      <c r="B150" t="s">
        <v>40</v>
      </c>
      <c r="C150"/>
    </row>
    <row r="151" spans="1:5">
      <c r="A151"/>
      <c r="B151"/>
      <c r="C151"/>
    </row>
    <row r="152" spans="1:5">
      <c r="A152"/>
      <c r="B152" s="26" t="s">
        <v>110</v>
      </c>
      <c r="C152" s="26" t="s">
        <v>109</v>
      </c>
      <c r="D152" s="26" t="s">
        <v>111</v>
      </c>
      <c r="E152" s="26" t="s">
        <v>33</v>
      </c>
    </row>
    <row r="153" spans="1:5">
      <c r="B153" s="23" t="s">
        <v>25</v>
      </c>
    </row>
    <row r="154" spans="1:5">
      <c r="B154" s="3" t="s">
        <v>98</v>
      </c>
      <c r="C154" s="11">
        <v>50000</v>
      </c>
      <c r="D154" s="6">
        <f>0.275*C154</f>
        <v>13750.000000000002</v>
      </c>
      <c r="E154" s="1">
        <v>1</v>
      </c>
    </row>
    <row r="155" spans="1:5">
      <c r="B155" s="3" t="s">
        <v>113</v>
      </c>
      <c r="C155" s="11">
        <v>40000</v>
      </c>
      <c r="D155" s="6">
        <f t="shared" ref="D155:D156" si="0">0.275*C155</f>
        <v>11000</v>
      </c>
      <c r="E155" s="1">
        <v>2</v>
      </c>
    </row>
    <row r="156" spans="1:5">
      <c r="B156" s="3" t="s">
        <v>114</v>
      </c>
      <c r="C156" s="11">
        <v>54000</v>
      </c>
      <c r="D156" s="6">
        <f t="shared" si="0"/>
        <v>14850.000000000002</v>
      </c>
      <c r="E156" s="1">
        <v>3</v>
      </c>
    </row>
    <row r="157" spans="1:5" ht="15.75" thickBot="1">
      <c r="B157" s="3" t="s">
        <v>112</v>
      </c>
      <c r="C157" s="5">
        <f t="shared" ref="C157:D157" si="1">SUM(C154:C156)</f>
        <v>144000</v>
      </c>
      <c r="D157" s="5">
        <f t="shared" si="1"/>
        <v>39600</v>
      </c>
      <c r="E157" s="4">
        <f>SUM(E154:E156)</f>
        <v>6</v>
      </c>
    </row>
    <row r="159" spans="1:5">
      <c r="B159" s="3" t="s">
        <v>28</v>
      </c>
    </row>
    <row r="160" spans="1:5">
      <c r="B160" s="3" t="s">
        <v>115</v>
      </c>
      <c r="C160" s="11">
        <v>32000</v>
      </c>
      <c r="D160" s="11">
        <f>0.275*C160</f>
        <v>8800</v>
      </c>
      <c r="E160" s="1">
        <v>1</v>
      </c>
    </row>
    <row r="161" spans="2:5">
      <c r="B161" s="3" t="s">
        <v>116</v>
      </c>
      <c r="C161" s="11">
        <v>54000</v>
      </c>
      <c r="D161" s="11">
        <f t="shared" ref="D161" si="2">0.275*C161</f>
        <v>14850.000000000002</v>
      </c>
      <c r="E161" s="1">
        <v>3</v>
      </c>
    </row>
    <row r="162" spans="2:5" ht="15.75" thickBot="1">
      <c r="B162" s="3" t="s">
        <v>112</v>
      </c>
      <c r="C162" s="7">
        <f>SUM(C160:C161)</f>
        <v>86000</v>
      </c>
      <c r="D162" s="7">
        <f>SUM(D160:D161)</f>
        <v>23650</v>
      </c>
      <c r="E162" s="4">
        <f>SUM(E160:E161)</f>
        <v>4</v>
      </c>
    </row>
    <row r="164" spans="2:5">
      <c r="B164" s="3" t="s">
        <v>31</v>
      </c>
    </row>
    <row r="165" spans="2:5">
      <c r="B165" s="3" t="s">
        <v>117</v>
      </c>
      <c r="C165" s="11">
        <v>45000</v>
      </c>
      <c r="D165" s="11">
        <f>0.275*C165</f>
        <v>12375.000000000002</v>
      </c>
      <c r="E165" s="1">
        <v>1</v>
      </c>
    </row>
    <row r="166" spans="2:5" ht="15.75" thickBot="1">
      <c r="C166" s="7">
        <f t="shared" ref="C166:D166" si="3">SUM(C165)</f>
        <v>45000</v>
      </c>
      <c r="D166" s="7">
        <f t="shared" si="3"/>
        <v>12375.000000000002</v>
      </c>
      <c r="E166" s="4">
        <f>SUM(E165)</f>
        <v>1</v>
      </c>
    </row>
    <row r="168" spans="2:5">
      <c r="B168" s="21" t="s">
        <v>118</v>
      </c>
    </row>
    <row r="170" spans="2:5">
      <c r="B170" s="3" t="s">
        <v>41</v>
      </c>
      <c r="C170" s="11">
        <v>32000</v>
      </c>
      <c r="D170" s="11">
        <f>0.275*C170</f>
        <v>8800</v>
      </c>
      <c r="E170" s="1" t="s">
        <v>119</v>
      </c>
    </row>
    <row r="171" spans="2:5">
      <c r="B171" s="3" t="s">
        <v>42</v>
      </c>
      <c r="C171" s="11">
        <v>44000</v>
      </c>
      <c r="D171" s="11">
        <f t="shared" ref="D171:D172" si="4">0.275*C171</f>
        <v>12100.000000000002</v>
      </c>
      <c r="E171" s="1" t="s">
        <v>119</v>
      </c>
    </row>
    <row r="172" spans="2:5">
      <c r="B172" s="3" t="s">
        <v>43</v>
      </c>
      <c r="C172" s="11">
        <v>44000</v>
      </c>
      <c r="D172" s="11">
        <f t="shared" si="4"/>
        <v>12100.000000000002</v>
      </c>
      <c r="E172" s="1" t="s">
        <v>119</v>
      </c>
    </row>
    <row r="173" spans="2:5" ht="15.75" thickBot="1">
      <c r="B173" s="3" t="s">
        <v>120</v>
      </c>
      <c r="C173" s="17">
        <f>SUM(C170:C172)</f>
        <v>120000</v>
      </c>
      <c r="D173" s="17">
        <f>SUM(D170:D172)</f>
        <v>33000</v>
      </c>
      <c r="E173" s="4" t="s">
        <v>119</v>
      </c>
    </row>
    <row r="174" spans="2:5" ht="15.75" thickBot="1"/>
    <row r="175" spans="2:5" ht="15.75" thickBot="1">
      <c r="B175" s="3" t="s">
        <v>121</v>
      </c>
      <c r="C175" s="27">
        <f>C157+C162+C166+C173</f>
        <v>395000</v>
      </c>
      <c r="D175" s="28">
        <f>D157+D162+D166+D173</f>
        <v>108625</v>
      </c>
      <c r="E175" s="29" t="s">
        <v>122</v>
      </c>
    </row>
    <row r="177" spans="1:4">
      <c r="A177" s="2">
        <v>22</v>
      </c>
      <c r="B177" s="21" t="s">
        <v>123</v>
      </c>
    </row>
    <row r="178" spans="1:4">
      <c r="B178" s="23" t="s">
        <v>44</v>
      </c>
    </row>
    <row r="179" spans="1:4">
      <c r="B179" s="3" t="s">
        <v>45</v>
      </c>
      <c r="C179" s="30">
        <f>C175+D175</f>
        <v>503625</v>
      </c>
      <c r="D179" s="30"/>
    </row>
    <row r="180" spans="1:4">
      <c r="B180" s="3" t="s">
        <v>126</v>
      </c>
      <c r="C180" s="33">
        <v>0.2</v>
      </c>
    </row>
    <row r="181" spans="1:4" ht="15.75" thickBot="1">
      <c r="B181" s="3" t="s">
        <v>46</v>
      </c>
      <c r="C181" s="31">
        <f>C180*C179</f>
        <v>100725</v>
      </c>
    </row>
    <row r="182" spans="1:4">
      <c r="C182" s="32"/>
    </row>
    <row r="183" spans="1:4">
      <c r="A183" s="2">
        <v>23</v>
      </c>
      <c r="B183" s="21" t="s">
        <v>124</v>
      </c>
    </row>
    <row r="184" spans="1:4">
      <c r="B184" s="23" t="s">
        <v>44</v>
      </c>
    </row>
    <row r="185" spans="1:4">
      <c r="B185" s="3" t="s">
        <v>45</v>
      </c>
      <c r="C185" s="30">
        <f>C179</f>
        <v>503625</v>
      </c>
    </row>
    <row r="186" spans="1:4">
      <c r="B186" s="3" t="s">
        <v>127</v>
      </c>
      <c r="C186" s="34">
        <f>20%</f>
        <v>0.2</v>
      </c>
    </row>
    <row r="187" spans="1:4" ht="15.75" thickBot="1">
      <c r="B187" s="3" t="s">
        <v>46</v>
      </c>
      <c r="C187" s="31">
        <f>C185*C186</f>
        <v>100725</v>
      </c>
    </row>
    <row r="188" spans="1:4">
      <c r="C188" s="32"/>
    </row>
    <row r="189" spans="1:4">
      <c r="A189" s="2">
        <v>24</v>
      </c>
      <c r="B189" s="21" t="s">
        <v>125</v>
      </c>
    </row>
    <row r="190" spans="1:4">
      <c r="B190" s="23" t="s">
        <v>47</v>
      </c>
    </row>
    <row r="191" spans="1:4">
      <c r="B191" s="3" t="s">
        <v>45</v>
      </c>
      <c r="C191" s="30">
        <f>C185</f>
        <v>503625</v>
      </c>
    </row>
    <row r="192" spans="1:4">
      <c r="B192" s="3" t="s">
        <v>128</v>
      </c>
      <c r="C192" s="35">
        <v>0.3</v>
      </c>
    </row>
    <row r="193" spans="1:3" ht="15.75" thickBot="1">
      <c r="B193" s="3" t="s">
        <v>46</v>
      </c>
      <c r="C193" s="31">
        <f>C191*C192</f>
        <v>151087.5</v>
      </c>
    </row>
    <row r="194" spans="1:3">
      <c r="C194" s="30"/>
    </row>
    <row r="195" spans="1:3">
      <c r="A195" s="2">
        <v>25</v>
      </c>
      <c r="B195" s="21" t="s">
        <v>129</v>
      </c>
    </row>
    <row r="196" spans="1:3">
      <c r="B196" s="3" t="s">
        <v>45</v>
      </c>
      <c r="C196" s="30">
        <f>C179</f>
        <v>503625</v>
      </c>
    </row>
    <row r="197" spans="1:3">
      <c r="B197" s="3" t="s">
        <v>48</v>
      </c>
      <c r="C197" s="30">
        <f>C181</f>
        <v>100725</v>
      </c>
    </row>
    <row r="198" spans="1:3">
      <c r="B198" s="3" t="s">
        <v>49</v>
      </c>
      <c r="C198" s="30">
        <f>C187</f>
        <v>100725</v>
      </c>
    </row>
    <row r="199" spans="1:3">
      <c r="B199" s="3" t="s">
        <v>50</v>
      </c>
      <c r="C199" s="30">
        <f>C193</f>
        <v>151087.5</v>
      </c>
    </row>
    <row r="200" spans="1:3" ht="15.75" thickBot="1">
      <c r="B200" s="3" t="s">
        <v>51</v>
      </c>
      <c r="C200" s="31">
        <f>SUM(C196:C199)</f>
        <v>856162.5</v>
      </c>
    </row>
    <row r="201" spans="1:3">
      <c r="C201" s="30"/>
    </row>
    <row r="202" spans="1:3" ht="15.75" thickBot="1">
      <c r="A202" s="2">
        <v>26</v>
      </c>
      <c r="B202" s="21" t="s">
        <v>130</v>
      </c>
      <c r="C202" s="31">
        <f>0.5*C200</f>
        <v>428081.25</v>
      </c>
    </row>
    <row r="203" spans="1:3">
      <c r="C203" s="30"/>
    </row>
    <row r="204" spans="1:3">
      <c r="A204" s="2">
        <v>27</v>
      </c>
      <c r="B204" s="21" t="s">
        <v>131</v>
      </c>
    </row>
    <row r="206" spans="1:3">
      <c r="B206" s="3" t="s">
        <v>52</v>
      </c>
      <c r="C206" s="30">
        <f>C200</f>
        <v>856162.5</v>
      </c>
    </row>
    <row r="207" spans="1:3">
      <c r="B207" s="3" t="s">
        <v>53</v>
      </c>
      <c r="C207" s="30">
        <f>C202</f>
        <v>428081.25</v>
      </c>
    </row>
    <row r="208" spans="1:3" ht="15.75" thickBot="1">
      <c r="B208" s="3" t="s">
        <v>51</v>
      </c>
      <c r="C208" s="36">
        <f>SUM(C206:C207)</f>
        <v>1284243.75</v>
      </c>
    </row>
    <row r="211" spans="1:9">
      <c r="A211" s="2">
        <v>28</v>
      </c>
      <c r="B211" s="21" t="s">
        <v>132</v>
      </c>
    </row>
    <row r="212" spans="1:9">
      <c r="B212" s="3" t="s">
        <v>54</v>
      </c>
      <c r="C212" s="11">
        <v>1600000</v>
      </c>
    </row>
    <row r="213" spans="1:9">
      <c r="B213" s="3" t="s">
        <v>55</v>
      </c>
      <c r="C213" s="30">
        <f>C208</f>
        <v>1284243.75</v>
      </c>
    </row>
    <row r="214" spans="1:9" ht="15.75" thickBot="1">
      <c r="B214" s="3" t="s">
        <v>56</v>
      </c>
      <c r="C214" s="37">
        <f>C212-C213</f>
        <v>315756.25</v>
      </c>
    </row>
    <row r="215" spans="1:9">
      <c r="C215" s="38"/>
    </row>
    <row r="216" spans="1:9">
      <c r="A216" s="2">
        <v>29</v>
      </c>
      <c r="B216" s="21" t="s">
        <v>133</v>
      </c>
    </row>
    <row r="217" spans="1:9">
      <c r="B217" s="3" t="s">
        <v>57</v>
      </c>
      <c r="C217" s="40" t="s">
        <v>134</v>
      </c>
      <c r="D217" s="40"/>
      <c r="E217" s="40"/>
      <c r="F217" s="40"/>
    </row>
    <row r="218" spans="1:9">
      <c r="B218" s="3" t="s">
        <v>58</v>
      </c>
      <c r="C218" s="39" t="s">
        <v>135</v>
      </c>
      <c r="D218" s="39"/>
      <c r="E218" s="39"/>
      <c r="F218" s="39"/>
      <c r="G218" s="39"/>
      <c r="H218" s="39"/>
      <c r="I218" s="39"/>
    </row>
    <row r="219" spans="1:9">
      <c r="B219" s="3" t="s">
        <v>59</v>
      </c>
      <c r="C219" s="40" t="s">
        <v>136</v>
      </c>
      <c r="D219" s="40"/>
      <c r="E219" s="40"/>
      <c r="F219" s="40"/>
      <c r="G219" s="40"/>
      <c r="H219" s="40"/>
      <c r="I219" s="40"/>
    </row>
  </sheetData>
  <mergeCells count="12">
    <mergeCell ref="A51:C51"/>
    <mergeCell ref="A57:C57"/>
    <mergeCell ref="A69:C70"/>
    <mergeCell ref="A1:C1"/>
    <mergeCell ref="A41:C41"/>
    <mergeCell ref="A3:C3"/>
    <mergeCell ref="C219:I219"/>
    <mergeCell ref="B71:C71"/>
    <mergeCell ref="A74:C74"/>
    <mergeCell ref="B124:C124"/>
    <mergeCell ref="A149:C149"/>
    <mergeCell ref="C217:F2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2010-11-29T20:38:26Z</dcterms:modified>
</cp:coreProperties>
</file>