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7815" windowHeight="8280" activeTab="1"/>
  </bookViews>
  <sheets>
    <sheet name="Q1" sheetId="2" r:id="rId1"/>
    <sheet name="Q2" sheetId="3" r:id="rId2"/>
    <sheet name="Q3 (20% Decrease in Sale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3" l="1"/>
  <c r="R19" i="3"/>
  <c r="Q18" i="3"/>
  <c r="N18" i="3"/>
  <c r="K18" i="3"/>
  <c r="H18" i="3"/>
  <c r="R18" i="3" s="1"/>
  <c r="R17" i="3"/>
  <c r="Q17" i="3"/>
  <c r="K17" i="3"/>
  <c r="R16" i="3"/>
  <c r="R15" i="3"/>
  <c r="R14" i="3"/>
  <c r="R13" i="3"/>
  <c r="M12" i="3"/>
  <c r="N12" i="3" s="1"/>
  <c r="O12" i="3" s="1"/>
  <c r="P12" i="3" s="1"/>
  <c r="L12" i="3"/>
  <c r="R11" i="3"/>
  <c r="E9" i="3"/>
  <c r="T8" i="3"/>
  <c r="S8" i="3"/>
  <c r="Q8" i="3"/>
  <c r="P8" i="3"/>
  <c r="O8" i="3"/>
  <c r="N8" i="3"/>
  <c r="M8" i="3"/>
  <c r="L8" i="3"/>
  <c r="K8" i="3"/>
  <c r="J8" i="3"/>
  <c r="I8" i="3"/>
  <c r="H8" i="3"/>
  <c r="G8" i="3"/>
  <c r="F8" i="3"/>
  <c r="R8" i="3" s="1"/>
  <c r="T7" i="3"/>
  <c r="S9" i="3" s="1"/>
  <c r="S7" i="3"/>
  <c r="T9" i="3" s="1"/>
  <c r="Q7" i="3"/>
  <c r="P7" i="3"/>
  <c r="O7" i="3"/>
  <c r="N7" i="3"/>
  <c r="M7" i="3"/>
  <c r="L7" i="3"/>
  <c r="K7" i="3"/>
  <c r="J7" i="3"/>
  <c r="I7" i="3"/>
  <c r="I21" i="3" s="1"/>
  <c r="H7" i="3"/>
  <c r="I9" i="3" s="1"/>
  <c r="G7" i="3"/>
  <c r="F7" i="3"/>
  <c r="R7" i="3" s="1"/>
  <c r="R6" i="3"/>
  <c r="L21" i="3" l="1"/>
  <c r="M21" i="3"/>
  <c r="S12" i="3"/>
  <c r="Q12" i="3"/>
  <c r="T12" i="3" s="1"/>
  <c r="Q9" i="3"/>
  <c r="Q21" i="3" s="1"/>
  <c r="F9" i="3"/>
  <c r="J9" i="3"/>
  <c r="J21" i="3" s="1"/>
  <c r="N9" i="3"/>
  <c r="N21" i="3" s="1"/>
  <c r="M9" i="3"/>
  <c r="G9" i="3"/>
  <c r="G21" i="3" s="1"/>
  <c r="K9" i="3"/>
  <c r="K21" i="3" s="1"/>
  <c r="O9" i="3"/>
  <c r="O21" i="3" s="1"/>
  <c r="H9" i="3"/>
  <c r="H21" i="3" s="1"/>
  <c r="L9" i="3"/>
  <c r="P9" i="3"/>
  <c r="P21" i="3" s="1"/>
  <c r="F45" i="1"/>
  <c r="Q7" i="1"/>
  <c r="Q21" i="1" s="1"/>
  <c r="P7" i="1"/>
  <c r="O7" i="1"/>
  <c r="N7" i="1"/>
  <c r="M7" i="1"/>
  <c r="L7" i="1"/>
  <c r="K7" i="1"/>
  <c r="J7" i="1"/>
  <c r="I7" i="1"/>
  <c r="H7" i="1"/>
  <c r="G7" i="1"/>
  <c r="F7" i="1"/>
  <c r="F7" i="2"/>
  <c r="G7" i="2"/>
  <c r="H7" i="2"/>
  <c r="I7" i="2"/>
  <c r="H9" i="2" s="1"/>
  <c r="J7" i="2"/>
  <c r="K7" i="2"/>
  <c r="L7" i="2"/>
  <c r="M7" i="2"/>
  <c r="N7" i="2"/>
  <c r="O7" i="2"/>
  <c r="P7" i="2"/>
  <c r="Q7" i="2"/>
  <c r="F25" i="2"/>
  <c r="R20" i="2"/>
  <c r="F33" i="2" s="1"/>
  <c r="R19" i="2"/>
  <c r="F35" i="2" s="1"/>
  <c r="Q18" i="2"/>
  <c r="N18" i="2"/>
  <c r="K18" i="2"/>
  <c r="H18" i="2"/>
  <c r="R18" i="2" s="1"/>
  <c r="F42" i="2" s="1"/>
  <c r="Q17" i="2"/>
  <c r="R17" i="2" s="1"/>
  <c r="F41" i="2" s="1"/>
  <c r="K17" i="2"/>
  <c r="R16" i="2"/>
  <c r="F39" i="2" s="1"/>
  <c r="R15" i="2"/>
  <c r="F34" i="2" s="1"/>
  <c r="R14" i="2"/>
  <c r="F32" i="2" s="1"/>
  <c r="R13" i="2"/>
  <c r="L12" i="2"/>
  <c r="M12" i="2" s="1"/>
  <c r="R11" i="2"/>
  <c r="F27" i="2" s="1"/>
  <c r="T8" i="2"/>
  <c r="S8" i="2"/>
  <c r="Q8" i="2"/>
  <c r="P8" i="2"/>
  <c r="O8" i="2"/>
  <c r="N8" i="2"/>
  <c r="M8" i="2"/>
  <c r="L8" i="2"/>
  <c r="K8" i="2"/>
  <c r="J8" i="2"/>
  <c r="I8" i="2"/>
  <c r="H8" i="2"/>
  <c r="G8" i="2"/>
  <c r="F8" i="2"/>
  <c r="R8" i="2" s="1"/>
  <c r="F31" i="2" s="1"/>
  <c r="T7" i="2"/>
  <c r="S7" i="2"/>
  <c r="Q9" i="2" s="1"/>
  <c r="L9" i="2"/>
  <c r="R6" i="2"/>
  <c r="F25" i="1"/>
  <c r="R19" i="1"/>
  <c r="F35" i="1" s="1"/>
  <c r="Q18" i="1"/>
  <c r="N18" i="1"/>
  <c r="K18" i="1"/>
  <c r="H18" i="1"/>
  <c r="R11" i="1"/>
  <c r="F27" i="1" s="1"/>
  <c r="L12" i="1"/>
  <c r="M12" i="1" s="1"/>
  <c r="N12" i="1" s="1"/>
  <c r="R13" i="1"/>
  <c r="R14" i="1"/>
  <c r="R15" i="1"/>
  <c r="F34" i="1"/>
  <c r="F32" i="1"/>
  <c r="R16" i="1"/>
  <c r="F39" i="1" s="1"/>
  <c r="R17" i="1"/>
  <c r="F41" i="1" s="1"/>
  <c r="R20" i="1"/>
  <c r="F33" i="1" s="1"/>
  <c r="R8" i="1"/>
  <c r="F31" i="1" s="1"/>
  <c r="R6" i="1"/>
  <c r="Q17" i="1"/>
  <c r="K17" i="1"/>
  <c r="T8" i="1"/>
  <c r="S8" i="1"/>
  <c r="Q8" i="1"/>
  <c r="P8" i="1"/>
  <c r="O8" i="1"/>
  <c r="N8" i="1"/>
  <c r="M8" i="1"/>
  <c r="L8" i="1"/>
  <c r="K8" i="1"/>
  <c r="J8" i="1"/>
  <c r="I8" i="1"/>
  <c r="H8" i="1"/>
  <c r="G8" i="1"/>
  <c r="F8" i="1"/>
  <c r="T7" i="1"/>
  <c r="S9" i="1" s="1"/>
  <c r="S7" i="1"/>
  <c r="Q9" i="1" s="1"/>
  <c r="M9" i="1"/>
  <c r="M21" i="1" s="1"/>
  <c r="I9" i="1"/>
  <c r="I21" i="1" s="1"/>
  <c r="F9" i="1"/>
  <c r="F21" i="1" s="1"/>
  <c r="E9" i="1"/>
  <c r="F21" i="3" l="1"/>
  <c r="R9" i="3"/>
  <c r="R12" i="3"/>
  <c r="R7" i="1"/>
  <c r="F26" i="1" s="1"/>
  <c r="F28" i="1" s="1"/>
  <c r="S9" i="2"/>
  <c r="N12" i="2"/>
  <c r="O12" i="2" s="1"/>
  <c r="P12" i="2" s="1"/>
  <c r="P9" i="2"/>
  <c r="F9" i="2"/>
  <c r="J9" i="2"/>
  <c r="N9" i="2"/>
  <c r="T9" i="2"/>
  <c r="R7" i="2"/>
  <c r="F26" i="2" s="1"/>
  <c r="F28" i="2" s="1"/>
  <c r="G9" i="2"/>
  <c r="K9" i="2"/>
  <c r="O9" i="2"/>
  <c r="E9" i="2"/>
  <c r="I9" i="2"/>
  <c r="M9" i="2"/>
  <c r="R18" i="1"/>
  <c r="F42" i="1" s="1"/>
  <c r="O12" i="1"/>
  <c r="P12" i="1" s="1"/>
  <c r="J9" i="1"/>
  <c r="J21" i="1" s="1"/>
  <c r="N9" i="1"/>
  <c r="N21" i="1" s="1"/>
  <c r="G9" i="1"/>
  <c r="K9" i="1"/>
  <c r="K21" i="1" s="1"/>
  <c r="O9" i="1"/>
  <c r="O21" i="1" s="1"/>
  <c r="H9" i="1"/>
  <c r="H21" i="1" s="1"/>
  <c r="L9" i="1"/>
  <c r="L21" i="1" s="1"/>
  <c r="P9" i="1"/>
  <c r="P21" i="1" s="1"/>
  <c r="T9" i="1"/>
  <c r="G21" i="1" l="1"/>
  <c r="R9" i="1"/>
  <c r="F30" i="1" s="1"/>
  <c r="S12" i="2"/>
  <c r="Q12" i="2"/>
  <c r="R9" i="2"/>
  <c r="F30" i="2" s="1"/>
  <c r="Q12" i="1"/>
  <c r="S12" i="1"/>
  <c r="T12" i="2" l="1"/>
  <c r="R12" i="2"/>
  <c r="F36" i="2" s="1"/>
  <c r="F37" i="2" s="1"/>
  <c r="F40" i="2" s="1"/>
  <c r="F43" i="2" s="1"/>
  <c r="T12" i="1"/>
  <c r="R12" i="1"/>
  <c r="F36" i="1" s="1"/>
  <c r="F37" i="1" s="1"/>
  <c r="F40" i="1" l="1"/>
  <c r="F43" i="1" s="1"/>
</calcChain>
</file>

<file path=xl/sharedStrings.xml><?xml version="1.0" encoding="utf-8"?>
<sst xmlns="http://schemas.openxmlformats.org/spreadsheetml/2006/main" count="141" uniqueCount="41">
  <si>
    <t>November</t>
  </si>
  <si>
    <t>December</t>
  </si>
  <si>
    <t>January</t>
  </si>
  <si>
    <t>February</t>
  </si>
  <si>
    <t>March</t>
  </si>
  <si>
    <t>April</t>
  </si>
  <si>
    <t>May</t>
  </si>
  <si>
    <t>June</t>
  </si>
  <si>
    <t>July</t>
  </si>
  <si>
    <t>August</t>
  </si>
  <si>
    <t>September</t>
  </si>
  <si>
    <t>October</t>
  </si>
  <si>
    <t xml:space="preserve">Actual Sales </t>
  </si>
  <si>
    <t>Expected Sales</t>
  </si>
  <si>
    <t>Labor Costs</t>
  </si>
  <si>
    <t>Forecasted Sales</t>
  </si>
  <si>
    <t>Raw Materials</t>
  </si>
  <si>
    <t>Lease Payments</t>
  </si>
  <si>
    <t>Administrative Expenses</t>
  </si>
  <si>
    <t>Miscellaneous Expenses</t>
  </si>
  <si>
    <t>Federal and state income tax payments</t>
  </si>
  <si>
    <t>Outstanding Bond Interest Payments</t>
  </si>
  <si>
    <t>Shareholders Dividends</t>
  </si>
  <si>
    <t>Lawsuit</t>
  </si>
  <si>
    <t>Depreciation</t>
  </si>
  <si>
    <t>Total</t>
  </si>
  <si>
    <t>Sales</t>
  </si>
  <si>
    <t>Less Expenses:</t>
  </si>
  <si>
    <t>Revenue</t>
  </si>
  <si>
    <t>Profit Before Tax</t>
  </si>
  <si>
    <t>Less:</t>
  </si>
  <si>
    <t>Net Profit</t>
  </si>
  <si>
    <t>Outstanding Bond Payments</t>
  </si>
  <si>
    <t>Shareholder's Dividends</t>
  </si>
  <si>
    <t>Retained Earnings</t>
  </si>
  <si>
    <t>Bank</t>
  </si>
  <si>
    <t>Olympus Ski, Inc. Projected Statement of Comprehensive Income</t>
  </si>
  <si>
    <t>Bank Loan</t>
  </si>
  <si>
    <t>Bank Loan Interest Payments</t>
  </si>
  <si>
    <t>Bank Loan Payments</t>
  </si>
  <si>
    <t>Change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</si>
</sst>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9"/>
        <bgColor indexed="64"/>
      </patternFill>
    </fill>
  </fills>
  <borders count="1">
    <border>
      <left/>
      <right/>
      <top/>
      <bottom/>
      <diagonal/>
    </border>
  </borders>
  <cellStyleXfs count="1">
    <xf numFmtId="0" fontId="0" fillId="0" borderId="0"/>
  </cellStyleXfs>
  <cellXfs count="15">
    <xf numFmtId="0" fontId="0" fillId="0" borderId="0" xfId="0"/>
    <xf numFmtId="3" fontId="0" fillId="0" borderId="0" xfId="0" applyNumberFormat="1"/>
    <xf numFmtId="0" fontId="1" fillId="0" borderId="0" xfId="0" applyFont="1"/>
    <xf numFmtId="3" fontId="1" fillId="0" borderId="0" xfId="0" applyNumberFormat="1" applyFont="1"/>
    <xf numFmtId="0" fontId="1" fillId="0" borderId="0" xfId="0" applyFont="1" applyAlignment="1">
      <alignment horizontal="right"/>
    </xf>
    <xf numFmtId="0" fontId="0" fillId="0" borderId="0" xfId="0" applyAlignment="1">
      <alignment horizontal="left" inden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left"/>
    </xf>
    <xf numFmtId="0" fontId="0" fillId="0" borderId="0" xfId="0" applyFont="1" applyAlignment="1">
      <alignment horizontal="left" vertical="center" indent="1"/>
    </xf>
    <xf numFmtId="3" fontId="0" fillId="0" borderId="0" xfId="0" applyNumberFormat="1" applyFont="1" applyAlignment="1">
      <alignment horizontal="right" vertical="center"/>
    </xf>
    <xf numFmtId="4" fontId="0" fillId="0" borderId="0" xfId="0" applyNumberFormat="1"/>
    <xf numFmtId="0" fontId="1" fillId="0" borderId="0" xfId="0" applyFont="1" applyAlignment="1">
      <alignment horizontal="center" vertical="center"/>
    </xf>
    <xf numFmtId="3" fontId="1" fillId="2" borderId="0" xfId="0" applyNumberFormat="1" applyFont="1" applyFill="1"/>
    <xf numFmtId="3" fontId="1"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28575</xdr:colOff>
      <xdr:row>22</xdr:row>
      <xdr:rowOff>9525</xdr:rowOff>
    </xdr:from>
    <xdr:to>
      <xdr:col>21</xdr:col>
      <xdr:colOff>19050</xdr:colOff>
      <xdr:row>43</xdr:row>
      <xdr:rowOff>9525</xdr:rowOff>
    </xdr:to>
    <xdr:sp macro="" textlink="">
      <xdr:nvSpPr>
        <xdr:cNvPr id="2" name="TextBox 1"/>
        <xdr:cNvSpPr txBox="1"/>
      </xdr:nvSpPr>
      <xdr:spPr>
        <a:xfrm>
          <a:off x="6791325" y="4200525"/>
          <a:ext cx="7362825"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July 2015 is</a:t>
          </a:r>
          <a:r>
            <a:rPr lang="en-US" sz="1100" baseline="0"/>
            <a:t> a month when there are a number of accounts payments that have to be settles. the federal income tax payments are made on a quarterly basis, amounting to $75,000 for the month. Share holders dividends are aloso paid quarterly. amounting to $250,000 for the month. The oustanding bond interest payments amount to 15,000. thsi makes this month particualry expense or cost intensive. as such, teh cash flows are facilitated by a bank loan that amounts to $2,000,000. This will provide the necessary cash fflows to sustain operations while honoring payments in time.</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38100</xdr:rowOff>
    </xdr:from>
    <xdr:to>
      <xdr:col>11</xdr:col>
      <xdr:colOff>504825</xdr:colOff>
      <xdr:row>33</xdr:row>
      <xdr:rowOff>76200</xdr:rowOff>
    </xdr:to>
    <xdr:sp macro="" textlink="">
      <xdr:nvSpPr>
        <xdr:cNvPr id="2" name="TextBox 1"/>
        <xdr:cNvSpPr txBox="1"/>
      </xdr:nvSpPr>
      <xdr:spPr>
        <a:xfrm>
          <a:off x="742950" y="4419600"/>
          <a:ext cx="64674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company has the most amount fo cash surplus in the month of June after taking the bank loan to facilitate payments. the company experiences cash deficits in teh months fof September and Decmber. These months experinece a considerabel amount of accounts payable due.</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22</xdr:row>
      <xdr:rowOff>9525</xdr:rowOff>
    </xdr:from>
    <xdr:to>
      <xdr:col>21</xdr:col>
      <xdr:colOff>19050</xdr:colOff>
      <xdr:row>43</xdr:row>
      <xdr:rowOff>9525</xdr:rowOff>
    </xdr:to>
    <xdr:sp macro="" textlink="">
      <xdr:nvSpPr>
        <xdr:cNvPr id="2" name="TextBox 1"/>
        <xdr:cNvSpPr txBox="1"/>
      </xdr:nvSpPr>
      <xdr:spPr>
        <a:xfrm>
          <a:off x="6743700" y="4200525"/>
          <a:ext cx="7267575"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decrease in actual sales below expected sales would lead to a 23%</a:t>
          </a:r>
          <a:r>
            <a:rPr lang="en-US" sz="1100" baseline="0"/>
            <a:t> drop in retained earnings</a:t>
          </a:r>
          <a:endParaRPr lang="en-US" sz="110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43"/>
  <sheetViews>
    <sheetView topLeftCell="A15" workbookViewId="0">
      <selection activeCell="A21" sqref="A21:XFD21"/>
    </sheetView>
  </sheetViews>
  <sheetFormatPr defaultRowHeight="15" x14ac:dyDescent="0.25"/>
  <cols>
    <col min="2" max="2" width="14.140625" customWidth="1"/>
    <col min="4" max="4" width="13.28515625" customWidth="1"/>
    <col min="5" max="5" width="14.7109375" bestFit="1" customWidth="1"/>
    <col min="6" max="6" width="15.85546875" bestFit="1" customWidth="1"/>
    <col min="7" max="7" width="8.85546875" bestFit="1" customWidth="1"/>
    <col min="8" max="8" width="8" bestFit="1" customWidth="1"/>
    <col min="9" max="9" width="8.28515625" bestFit="1" customWidth="1"/>
    <col min="11" max="11" width="9.140625" bestFit="1" customWidth="1"/>
    <col min="12" max="13" width="8.28515625" bestFit="1" customWidth="1"/>
    <col min="14" max="14" width="10.85546875" bestFit="1" customWidth="1"/>
    <col min="15" max="15" width="8.140625" bestFit="1" customWidth="1"/>
    <col min="16" max="16" width="10.42578125" bestFit="1" customWidth="1"/>
    <col min="17" max="17" width="10.140625" bestFit="1" customWidth="1"/>
    <col min="18" max="18" width="10.140625" customWidth="1"/>
    <col min="19" max="19" width="7.7109375" bestFit="1" customWidth="1"/>
  </cols>
  <sheetData>
    <row r="3" spans="2:20" x14ac:dyDescent="0.25">
      <c r="D3">
        <v>2014</v>
      </c>
      <c r="F3">
        <v>2015</v>
      </c>
      <c r="R3" s="2">
        <v>2015</v>
      </c>
      <c r="S3">
        <v>2016</v>
      </c>
    </row>
    <row r="4" spans="2:20" x14ac:dyDescent="0.25">
      <c r="D4" t="s">
        <v>0</v>
      </c>
      <c r="E4" t="s">
        <v>1</v>
      </c>
      <c r="F4" t="s">
        <v>2</v>
      </c>
      <c r="G4" t="s">
        <v>3</v>
      </c>
      <c r="H4" t="s">
        <v>4</v>
      </c>
      <c r="I4" t="s">
        <v>5</v>
      </c>
      <c r="J4" t="s">
        <v>6</v>
      </c>
      <c r="K4" t="s">
        <v>7</v>
      </c>
      <c r="L4" t="s">
        <v>8</v>
      </c>
      <c r="M4" t="s">
        <v>9</v>
      </c>
      <c r="N4" t="s">
        <v>10</v>
      </c>
      <c r="O4" t="s">
        <v>11</v>
      </c>
      <c r="P4" t="s">
        <v>0</v>
      </c>
      <c r="Q4" t="s">
        <v>1</v>
      </c>
      <c r="R4" s="4" t="s">
        <v>25</v>
      </c>
      <c r="S4" t="s">
        <v>2</v>
      </c>
      <c r="T4" t="s">
        <v>3</v>
      </c>
    </row>
    <row r="5" spans="2:20" x14ac:dyDescent="0.25">
      <c r="B5" t="s">
        <v>12</v>
      </c>
      <c r="D5" s="1">
        <v>600000</v>
      </c>
      <c r="E5" s="1">
        <v>650000</v>
      </c>
      <c r="R5" s="2"/>
    </row>
    <row r="6" spans="2:20" x14ac:dyDescent="0.25">
      <c r="B6" t="s">
        <v>13</v>
      </c>
      <c r="F6" s="1">
        <v>700000</v>
      </c>
      <c r="G6" s="1">
        <v>750000</v>
      </c>
      <c r="H6" s="1">
        <v>650000</v>
      </c>
      <c r="I6" s="1">
        <v>570000</v>
      </c>
      <c r="J6" s="1">
        <v>500000</v>
      </c>
      <c r="K6" s="1">
        <v>600000</v>
      </c>
      <c r="L6" s="1">
        <v>620000</v>
      </c>
      <c r="M6" s="1">
        <v>680000</v>
      </c>
      <c r="N6" s="1">
        <v>700000</v>
      </c>
      <c r="O6" s="1">
        <v>750000</v>
      </c>
      <c r="P6" s="1">
        <v>650000</v>
      </c>
      <c r="Q6" s="1">
        <v>670000</v>
      </c>
      <c r="R6" s="3">
        <f>SUM(F6:Q6)</f>
        <v>7840000</v>
      </c>
      <c r="S6" s="1">
        <v>750000</v>
      </c>
      <c r="T6" s="1">
        <v>780000</v>
      </c>
    </row>
    <row r="7" spans="2:20" x14ac:dyDescent="0.25">
      <c r="B7" t="s">
        <v>15</v>
      </c>
      <c r="F7">
        <f>(F6*0.2*0.96)+(E5*0.7)+(D5*0.1)</f>
        <v>649400</v>
      </c>
      <c r="G7">
        <f>(G6*0.2*0.96)+(F6*0.7)+(E5*0.1)</f>
        <v>699000</v>
      </c>
      <c r="H7">
        <f t="shared" ref="H7:Q7" si="0">(H6*0.2*0.96)+(G6*0.7)+(F6*0.1)</f>
        <v>719800</v>
      </c>
      <c r="I7">
        <f t="shared" si="0"/>
        <v>639440</v>
      </c>
      <c r="J7">
        <f t="shared" si="0"/>
        <v>560000</v>
      </c>
      <c r="K7">
        <f t="shared" si="0"/>
        <v>522200</v>
      </c>
      <c r="L7">
        <f t="shared" si="0"/>
        <v>589040</v>
      </c>
      <c r="M7">
        <f t="shared" si="0"/>
        <v>624560</v>
      </c>
      <c r="N7">
        <f t="shared" si="0"/>
        <v>672400</v>
      </c>
      <c r="O7">
        <f t="shared" si="0"/>
        <v>702000</v>
      </c>
      <c r="P7">
        <f t="shared" si="0"/>
        <v>719800</v>
      </c>
      <c r="Q7">
        <f t="shared" si="0"/>
        <v>658640</v>
      </c>
      <c r="R7" s="3">
        <f t="shared" ref="R7:R20" si="1">SUM(F7:Q7)</f>
        <v>7756280</v>
      </c>
      <c r="S7">
        <f>(S6*0.2*0.96)+(Q6*0.7)+(P6*0.1)</f>
        <v>678000</v>
      </c>
      <c r="T7">
        <f>(T6*0.2*0.96)+(S6*0.7)+(Q6*0.1)</f>
        <v>741760</v>
      </c>
    </row>
    <row r="8" spans="2:20" x14ac:dyDescent="0.25">
      <c r="B8" t="s">
        <v>14</v>
      </c>
      <c r="F8">
        <f t="shared" ref="F8:O8" si="2">(H6*0.45*0.5)+(G6*0.45*0.5)</f>
        <v>315000</v>
      </c>
      <c r="G8">
        <f t="shared" si="2"/>
        <v>274500</v>
      </c>
      <c r="H8">
        <f t="shared" si="2"/>
        <v>240750</v>
      </c>
      <c r="I8">
        <f t="shared" si="2"/>
        <v>247500</v>
      </c>
      <c r="J8">
        <f t="shared" si="2"/>
        <v>274500</v>
      </c>
      <c r="K8">
        <f t="shared" si="2"/>
        <v>292500</v>
      </c>
      <c r="L8">
        <f t="shared" si="2"/>
        <v>310500</v>
      </c>
      <c r="M8">
        <f t="shared" si="2"/>
        <v>326250</v>
      </c>
      <c r="N8">
        <f t="shared" si="2"/>
        <v>315000</v>
      </c>
      <c r="O8">
        <f t="shared" si="2"/>
        <v>297000</v>
      </c>
      <c r="P8">
        <f>(S6*0.45*0.5)+(Q6*0.45*0.5)</f>
        <v>319500</v>
      </c>
      <c r="Q8">
        <f>(T6*0.45*0.5)+(S6*0.45*0.5)</f>
        <v>344250</v>
      </c>
      <c r="R8" s="3">
        <f t="shared" si="1"/>
        <v>3557250</v>
      </c>
      <c r="S8">
        <f>(U6*0.45*0.5)+(T6*0.45*0.5)</f>
        <v>175500</v>
      </c>
      <c r="T8">
        <f>(V6*0.45*0.5)+(U6*0.45*0.5)</f>
        <v>0</v>
      </c>
    </row>
    <row r="9" spans="2:20" x14ac:dyDescent="0.25">
      <c r="B9" t="s">
        <v>16</v>
      </c>
      <c r="E9">
        <f t="shared" ref="E9:P9" si="3">(F7*0.25*0.6)+(D7*0.25*0.4)</f>
        <v>97410</v>
      </c>
      <c r="F9">
        <f t="shared" si="3"/>
        <v>104850</v>
      </c>
      <c r="G9">
        <f t="shared" si="3"/>
        <v>172910</v>
      </c>
      <c r="H9">
        <f t="shared" si="3"/>
        <v>165816</v>
      </c>
      <c r="I9">
        <f t="shared" si="3"/>
        <v>155980</v>
      </c>
      <c r="J9">
        <f t="shared" si="3"/>
        <v>142274</v>
      </c>
      <c r="K9">
        <f t="shared" si="3"/>
        <v>144356</v>
      </c>
      <c r="L9">
        <f t="shared" si="3"/>
        <v>145904</v>
      </c>
      <c r="M9">
        <f t="shared" si="3"/>
        <v>159764</v>
      </c>
      <c r="N9">
        <f t="shared" si="3"/>
        <v>167756</v>
      </c>
      <c r="O9">
        <f t="shared" si="3"/>
        <v>175210</v>
      </c>
      <c r="P9">
        <f t="shared" si="3"/>
        <v>168996</v>
      </c>
      <c r="Q9">
        <f>(S7*0.25*0.6)+(P7*0.25*0.4)</f>
        <v>173680</v>
      </c>
      <c r="R9" s="3">
        <f>SUM(F9:Q9)</f>
        <v>1877496</v>
      </c>
      <c r="S9">
        <f>(T7*0.25*0.6)+(Q7*0.25*0.4)</f>
        <v>177128</v>
      </c>
      <c r="T9">
        <f>(U7*0.25*0.6)+(S7*0.25*0.4)</f>
        <v>67800</v>
      </c>
    </row>
    <row r="10" spans="2:20" x14ac:dyDescent="0.25">
      <c r="B10" t="s">
        <v>35</v>
      </c>
      <c r="F10" s="1">
        <v>200000</v>
      </c>
      <c r="G10" s="1">
        <v>200000</v>
      </c>
      <c r="H10" s="1">
        <v>200000</v>
      </c>
      <c r="I10" s="1">
        <v>200000</v>
      </c>
      <c r="J10" s="1">
        <v>200000</v>
      </c>
      <c r="K10" s="1">
        <v>200000</v>
      </c>
      <c r="L10" s="1">
        <v>200000</v>
      </c>
      <c r="M10" s="1">
        <v>200000</v>
      </c>
      <c r="N10" s="1">
        <v>200000</v>
      </c>
      <c r="O10" s="1">
        <v>200000</v>
      </c>
      <c r="P10" s="1">
        <v>200000</v>
      </c>
      <c r="Q10" s="1">
        <v>200000</v>
      </c>
      <c r="R10" s="3">
        <v>200000</v>
      </c>
    </row>
    <row r="11" spans="2:20" x14ac:dyDescent="0.25">
      <c r="B11" t="s">
        <v>37</v>
      </c>
      <c r="F11" s="1"/>
      <c r="G11" s="1"/>
      <c r="H11" s="1"/>
      <c r="I11" s="1"/>
      <c r="J11" s="1"/>
      <c r="K11" s="1">
        <v>2000000</v>
      </c>
      <c r="L11" s="1"/>
      <c r="M11" s="1"/>
      <c r="N11" s="1"/>
      <c r="O11" s="1"/>
      <c r="P11" s="1"/>
      <c r="Q11" s="1"/>
      <c r="R11" s="3">
        <f>K11</f>
        <v>2000000</v>
      </c>
    </row>
    <row r="12" spans="2:20" x14ac:dyDescent="0.25">
      <c r="B12" t="s">
        <v>38</v>
      </c>
      <c r="F12" s="1"/>
      <c r="G12" s="1"/>
      <c r="H12" s="1"/>
      <c r="I12" s="1"/>
      <c r="J12" s="1"/>
      <c r="K12" s="1"/>
      <c r="L12" s="1">
        <f>K11*(0.3/12)</f>
        <v>49999.999999999993</v>
      </c>
      <c r="M12" s="1">
        <f>L12</f>
        <v>49999.999999999993</v>
      </c>
      <c r="N12" s="1">
        <f t="shared" ref="N12:Q12" si="4">M12</f>
        <v>49999.999999999993</v>
      </c>
      <c r="O12" s="1">
        <f t="shared" si="4"/>
        <v>49999.999999999993</v>
      </c>
      <c r="P12" s="1">
        <f t="shared" si="4"/>
        <v>49999.999999999993</v>
      </c>
      <c r="Q12" s="1">
        <f t="shared" si="4"/>
        <v>49999.999999999993</v>
      </c>
      <c r="R12" s="3">
        <f>SUM(L12:Q12)</f>
        <v>299999.99999999994</v>
      </c>
      <c r="S12" s="1">
        <f>P12</f>
        <v>49999.999999999993</v>
      </c>
      <c r="T12" s="1">
        <f>Q12</f>
        <v>49999.999999999993</v>
      </c>
    </row>
    <row r="13" spans="2:20" x14ac:dyDescent="0.25">
      <c r="B13" t="s">
        <v>17</v>
      </c>
      <c r="E13" s="1">
        <v>25000</v>
      </c>
      <c r="F13" s="1">
        <v>25000</v>
      </c>
      <c r="G13" s="1">
        <v>25000</v>
      </c>
      <c r="H13" s="1">
        <v>25000</v>
      </c>
      <c r="I13" s="1">
        <v>25000</v>
      </c>
      <c r="J13" s="1">
        <v>25000</v>
      </c>
      <c r="K13" s="1">
        <v>25000</v>
      </c>
      <c r="L13" s="1">
        <v>25000</v>
      </c>
      <c r="M13" s="1">
        <v>25000</v>
      </c>
      <c r="N13" s="1">
        <v>25000</v>
      </c>
      <c r="O13" s="1">
        <v>25000</v>
      </c>
      <c r="P13" s="1">
        <v>25000</v>
      </c>
      <c r="Q13" s="1">
        <v>25000</v>
      </c>
      <c r="R13" s="3">
        <f t="shared" ref="R13:R15" si="5">SUM(F13:Q13)</f>
        <v>300000</v>
      </c>
      <c r="S13" s="1">
        <v>25000</v>
      </c>
      <c r="T13" s="1">
        <v>25000</v>
      </c>
    </row>
    <row r="14" spans="2:20" x14ac:dyDescent="0.25">
      <c r="B14" t="s">
        <v>18</v>
      </c>
      <c r="E14" s="1">
        <v>70000</v>
      </c>
      <c r="F14" s="1">
        <v>70000</v>
      </c>
      <c r="G14" s="1">
        <v>70000</v>
      </c>
      <c r="H14" s="1">
        <v>70000</v>
      </c>
      <c r="I14" s="1">
        <v>70000</v>
      </c>
      <c r="J14" s="1">
        <v>70000</v>
      </c>
      <c r="K14" s="1">
        <v>70000</v>
      </c>
      <c r="L14" s="1">
        <v>70000</v>
      </c>
      <c r="M14" s="1">
        <v>70000</v>
      </c>
      <c r="N14" s="1">
        <v>70000</v>
      </c>
      <c r="O14" s="1">
        <v>70000</v>
      </c>
      <c r="P14" s="1">
        <v>70000</v>
      </c>
      <c r="Q14" s="1">
        <v>70000</v>
      </c>
      <c r="R14" s="3">
        <f t="shared" si="5"/>
        <v>840000</v>
      </c>
      <c r="S14" s="1">
        <v>70000</v>
      </c>
      <c r="T14" s="1">
        <v>70000</v>
      </c>
    </row>
    <row r="15" spans="2:20" x14ac:dyDescent="0.25">
      <c r="B15" t="s">
        <v>19</v>
      </c>
      <c r="E15" s="1">
        <v>35000</v>
      </c>
      <c r="F15" s="1">
        <v>35000</v>
      </c>
      <c r="G15" s="1">
        <v>35000</v>
      </c>
      <c r="H15" s="1">
        <v>35000</v>
      </c>
      <c r="I15" s="1">
        <v>35000</v>
      </c>
      <c r="J15" s="1">
        <v>35000</v>
      </c>
      <c r="K15" s="1">
        <v>35000</v>
      </c>
      <c r="L15" s="1">
        <v>35000</v>
      </c>
      <c r="M15" s="1">
        <v>35000</v>
      </c>
      <c r="N15" s="1">
        <v>35000</v>
      </c>
      <c r="O15" s="1">
        <v>35000</v>
      </c>
      <c r="P15" s="1">
        <v>35000</v>
      </c>
      <c r="Q15" s="1">
        <v>35000</v>
      </c>
      <c r="R15" s="3">
        <f t="shared" si="5"/>
        <v>420000</v>
      </c>
      <c r="S15" s="1">
        <v>35000</v>
      </c>
      <c r="T15" s="1">
        <v>35000</v>
      </c>
    </row>
    <row r="16" spans="2:20" x14ac:dyDescent="0.25">
      <c r="B16" t="s">
        <v>20</v>
      </c>
      <c r="H16" s="1">
        <v>75000</v>
      </c>
      <c r="K16" s="1">
        <v>75000</v>
      </c>
      <c r="N16" s="1">
        <v>75000</v>
      </c>
      <c r="Q16" s="1">
        <v>75000</v>
      </c>
      <c r="R16" s="3">
        <f t="shared" si="1"/>
        <v>300000</v>
      </c>
    </row>
    <row r="17" spans="2:20" x14ac:dyDescent="0.25">
      <c r="B17" t="s">
        <v>21</v>
      </c>
      <c r="K17">
        <f>1500000*0.02*0.5</f>
        <v>15000</v>
      </c>
      <c r="Q17">
        <f>1500000*0.02*0.5</f>
        <v>15000</v>
      </c>
      <c r="R17" s="3">
        <f t="shared" si="1"/>
        <v>30000</v>
      </c>
    </row>
    <row r="18" spans="2:20" x14ac:dyDescent="0.25">
      <c r="B18" t="s">
        <v>22</v>
      </c>
      <c r="H18">
        <f>2000000*0.5*0.25</f>
        <v>250000</v>
      </c>
      <c r="K18">
        <f>2000000*0.5*0.25</f>
        <v>250000</v>
      </c>
      <c r="N18">
        <f>2000000*0.5*0.25</f>
        <v>250000</v>
      </c>
      <c r="Q18">
        <f>2000000*0.5*0.25</f>
        <v>250000</v>
      </c>
      <c r="R18" s="3">
        <f t="shared" si="1"/>
        <v>1000000</v>
      </c>
    </row>
    <row r="19" spans="2:20" x14ac:dyDescent="0.25">
      <c r="B19" t="s">
        <v>23</v>
      </c>
      <c r="K19" s="1">
        <v>500000</v>
      </c>
      <c r="R19" s="3">
        <f>SUM(F19:Q19)</f>
        <v>500000</v>
      </c>
    </row>
    <row r="20" spans="2:20" x14ac:dyDescent="0.25">
      <c r="B20" t="s">
        <v>24</v>
      </c>
      <c r="F20" s="1">
        <v>50000</v>
      </c>
      <c r="G20" s="1">
        <v>50000</v>
      </c>
      <c r="H20" s="1">
        <v>50000</v>
      </c>
      <c r="I20" s="1">
        <v>50000</v>
      </c>
      <c r="J20" s="1">
        <v>50000</v>
      </c>
      <c r="K20" s="1">
        <v>50000</v>
      </c>
      <c r="L20" s="1">
        <v>50000</v>
      </c>
      <c r="M20" s="1">
        <v>50000</v>
      </c>
      <c r="N20" s="1">
        <v>50000</v>
      </c>
      <c r="O20" s="1">
        <v>50000</v>
      </c>
      <c r="P20" s="1">
        <v>50000</v>
      </c>
      <c r="Q20" s="1">
        <v>50000</v>
      </c>
      <c r="R20" s="3">
        <f t="shared" si="1"/>
        <v>600000</v>
      </c>
      <c r="S20" s="1">
        <v>50000</v>
      </c>
      <c r="T20" s="1">
        <v>50000</v>
      </c>
    </row>
    <row r="21" spans="2:20" x14ac:dyDescent="0.25">
      <c r="F21" s="1"/>
      <c r="G21" s="1"/>
      <c r="H21" s="1"/>
      <c r="I21" s="1"/>
      <c r="J21" s="1"/>
      <c r="K21" s="1"/>
      <c r="L21" s="1"/>
      <c r="M21" s="1"/>
      <c r="N21" s="1"/>
      <c r="O21" s="1"/>
      <c r="P21" s="1"/>
      <c r="Q21" s="1"/>
    </row>
    <row r="23" spans="2:20" x14ac:dyDescent="0.25">
      <c r="B23" s="12" t="s">
        <v>36</v>
      </c>
      <c r="C23" s="12"/>
      <c r="D23" s="12"/>
      <c r="E23" s="12"/>
      <c r="F23" s="12"/>
      <c r="G23" s="6"/>
      <c r="H23" s="6"/>
      <c r="I23" s="6"/>
    </row>
    <row r="24" spans="2:20" x14ac:dyDescent="0.25">
      <c r="B24" s="12"/>
      <c r="C24" s="12"/>
      <c r="D24" s="12"/>
      <c r="E24" s="12"/>
      <c r="F24" s="12"/>
      <c r="G24" s="6"/>
      <c r="H24" s="6"/>
      <c r="I24" s="6"/>
    </row>
    <row r="25" spans="2:20" x14ac:dyDescent="0.25">
      <c r="B25" s="9" t="s">
        <v>35</v>
      </c>
      <c r="C25" s="7"/>
      <c r="D25" s="7"/>
      <c r="E25" s="7"/>
      <c r="F25" s="10">
        <f>R10</f>
        <v>200000</v>
      </c>
      <c r="G25" s="6"/>
      <c r="H25" s="6"/>
      <c r="I25" s="6"/>
    </row>
    <row r="26" spans="2:20" x14ac:dyDescent="0.25">
      <c r="B26" s="9" t="s">
        <v>26</v>
      </c>
      <c r="C26" s="7"/>
      <c r="D26" s="7"/>
      <c r="E26" s="7"/>
      <c r="F26" s="1">
        <f>R7</f>
        <v>7756280</v>
      </c>
      <c r="G26" s="6"/>
      <c r="H26" s="6"/>
      <c r="I26" s="6"/>
    </row>
    <row r="27" spans="2:20" x14ac:dyDescent="0.25">
      <c r="B27" s="5" t="s">
        <v>37</v>
      </c>
      <c r="F27" s="1">
        <f>R11</f>
        <v>2000000</v>
      </c>
    </row>
    <row r="28" spans="2:20" x14ac:dyDescent="0.25">
      <c r="B28" s="8" t="s">
        <v>28</v>
      </c>
      <c r="F28" s="3">
        <f>SUM(F25:F27)</f>
        <v>9956280</v>
      </c>
    </row>
    <row r="29" spans="2:20" x14ac:dyDescent="0.25">
      <c r="B29" s="2" t="s">
        <v>27</v>
      </c>
      <c r="F29" s="1"/>
    </row>
    <row r="30" spans="2:20" x14ac:dyDescent="0.25">
      <c r="B30" s="5" t="s">
        <v>16</v>
      </c>
      <c r="F30" s="1">
        <f>R9</f>
        <v>1877496</v>
      </c>
    </row>
    <row r="31" spans="2:20" x14ac:dyDescent="0.25">
      <c r="B31" s="5" t="s">
        <v>14</v>
      </c>
      <c r="F31" s="1">
        <f>R8</f>
        <v>3557250</v>
      </c>
    </row>
    <row r="32" spans="2:20" x14ac:dyDescent="0.25">
      <c r="B32" s="5" t="s">
        <v>18</v>
      </c>
      <c r="F32" s="1">
        <f>R14</f>
        <v>840000</v>
      </c>
    </row>
    <row r="33" spans="2:6" x14ac:dyDescent="0.25">
      <c r="B33" s="5" t="s">
        <v>24</v>
      </c>
      <c r="F33" s="1">
        <f>R20</f>
        <v>600000</v>
      </c>
    </row>
    <row r="34" spans="2:6" x14ac:dyDescent="0.25">
      <c r="B34" s="5" t="s">
        <v>19</v>
      </c>
      <c r="F34" s="1">
        <f>R15</f>
        <v>420000</v>
      </c>
    </row>
    <row r="35" spans="2:6" x14ac:dyDescent="0.25">
      <c r="B35" s="5" t="s">
        <v>23</v>
      </c>
      <c r="F35" s="1">
        <f>R19</f>
        <v>500000</v>
      </c>
    </row>
    <row r="36" spans="2:6" x14ac:dyDescent="0.25">
      <c r="B36" s="5" t="s">
        <v>39</v>
      </c>
      <c r="F36" s="1">
        <f>R12</f>
        <v>299999.99999999994</v>
      </c>
    </row>
    <row r="37" spans="2:6" x14ac:dyDescent="0.25">
      <c r="B37" s="2" t="s">
        <v>29</v>
      </c>
      <c r="F37" s="1">
        <f>F28-(SUM(F30:F36))</f>
        <v>1861534</v>
      </c>
    </row>
    <row r="38" spans="2:6" x14ac:dyDescent="0.25">
      <c r="B38" s="2" t="s">
        <v>30</v>
      </c>
    </row>
    <row r="39" spans="2:6" x14ac:dyDescent="0.25">
      <c r="B39" s="5" t="s">
        <v>20</v>
      </c>
      <c r="F39" s="1">
        <f>R16</f>
        <v>300000</v>
      </c>
    </row>
    <row r="40" spans="2:6" x14ac:dyDescent="0.25">
      <c r="B40" s="2" t="s">
        <v>31</v>
      </c>
      <c r="F40" s="1">
        <f>F37-F39</f>
        <v>1561534</v>
      </c>
    </row>
    <row r="41" spans="2:6" x14ac:dyDescent="0.25">
      <c r="B41" t="s">
        <v>32</v>
      </c>
      <c r="F41" s="1">
        <f>R17</f>
        <v>30000</v>
      </c>
    </row>
    <row r="42" spans="2:6" x14ac:dyDescent="0.25">
      <c r="B42" t="s">
        <v>33</v>
      </c>
      <c r="F42" s="1">
        <f>R18</f>
        <v>1000000</v>
      </c>
    </row>
    <row r="43" spans="2:6" x14ac:dyDescent="0.25">
      <c r="B43" s="2" t="s">
        <v>34</v>
      </c>
      <c r="F43" s="1">
        <f>F40-(SUM(F41:F42))</f>
        <v>531534</v>
      </c>
    </row>
  </sheetData>
  <mergeCells count="1">
    <mergeCell ref="B23:F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21"/>
  <sheetViews>
    <sheetView tabSelected="1" topLeftCell="A4" workbookViewId="0">
      <selection activeCell="K21" sqref="K21"/>
    </sheetView>
  </sheetViews>
  <sheetFormatPr defaultRowHeight="15" x14ac:dyDescent="0.25"/>
  <sheetData>
    <row r="3" spans="2:20" x14ac:dyDescent="0.25">
      <c r="D3">
        <v>2014</v>
      </c>
      <c r="F3">
        <v>2015</v>
      </c>
      <c r="R3" s="2">
        <v>2015</v>
      </c>
      <c r="S3">
        <v>2016</v>
      </c>
    </row>
    <row r="4" spans="2:20" x14ac:dyDescent="0.25">
      <c r="D4" t="s">
        <v>0</v>
      </c>
      <c r="E4" t="s">
        <v>1</v>
      </c>
      <c r="F4" t="s">
        <v>2</v>
      </c>
      <c r="G4" t="s">
        <v>3</v>
      </c>
      <c r="H4" t="s">
        <v>4</v>
      </c>
      <c r="I4" t="s">
        <v>5</v>
      </c>
      <c r="J4" t="s">
        <v>6</v>
      </c>
      <c r="K4" t="s">
        <v>7</v>
      </c>
      <c r="L4" t="s">
        <v>8</v>
      </c>
      <c r="M4" t="s">
        <v>9</v>
      </c>
      <c r="N4" t="s">
        <v>10</v>
      </c>
      <c r="O4" t="s">
        <v>11</v>
      </c>
      <c r="P4" t="s">
        <v>0</v>
      </c>
      <c r="Q4" t="s">
        <v>1</v>
      </c>
      <c r="R4" s="4" t="s">
        <v>25</v>
      </c>
      <c r="S4" t="s">
        <v>2</v>
      </c>
      <c r="T4" t="s">
        <v>3</v>
      </c>
    </row>
    <row r="5" spans="2:20" x14ac:dyDescent="0.25">
      <c r="B5" t="s">
        <v>12</v>
      </c>
      <c r="D5" s="1">
        <v>600000</v>
      </c>
      <c r="E5" s="1">
        <v>650000</v>
      </c>
      <c r="R5" s="2"/>
    </row>
    <row r="6" spans="2:20" x14ac:dyDescent="0.25">
      <c r="B6" t="s">
        <v>13</v>
      </c>
      <c r="F6" s="1">
        <v>700000</v>
      </c>
      <c r="G6" s="1">
        <v>750000</v>
      </c>
      <c r="H6" s="1">
        <v>650000</v>
      </c>
      <c r="I6" s="1">
        <v>570000</v>
      </c>
      <c r="J6" s="1">
        <v>500000</v>
      </c>
      <c r="K6" s="1">
        <v>600000</v>
      </c>
      <c r="L6" s="1">
        <v>620000</v>
      </c>
      <c r="M6" s="1">
        <v>680000</v>
      </c>
      <c r="N6" s="1">
        <v>700000</v>
      </c>
      <c r="O6" s="1">
        <v>750000</v>
      </c>
      <c r="P6" s="1">
        <v>650000</v>
      </c>
      <c r="Q6" s="1">
        <v>670000</v>
      </c>
      <c r="R6" s="3">
        <f>SUM(F6:Q6)</f>
        <v>7840000</v>
      </c>
      <c r="S6" s="1">
        <v>750000</v>
      </c>
      <c r="T6" s="1">
        <v>780000</v>
      </c>
    </row>
    <row r="7" spans="2:20" x14ac:dyDescent="0.25">
      <c r="B7" t="s">
        <v>15</v>
      </c>
      <c r="F7">
        <f>(F6*0.2*0.96)+(E5*0.7)+(D5*0.1)</f>
        <v>649400</v>
      </c>
      <c r="G7">
        <f>(G6*0.2*0.96)+(F6*0.7)+(E5*0.1)</f>
        <v>699000</v>
      </c>
      <c r="H7">
        <f t="shared" ref="H7:Q7" si="0">(H6*0.2*0.96)+(G6*0.7)+(F6*0.1)</f>
        <v>719800</v>
      </c>
      <c r="I7">
        <f t="shared" si="0"/>
        <v>639440</v>
      </c>
      <c r="J7">
        <f t="shared" si="0"/>
        <v>560000</v>
      </c>
      <c r="K7">
        <f t="shared" si="0"/>
        <v>522200</v>
      </c>
      <c r="L7">
        <f t="shared" si="0"/>
        <v>589040</v>
      </c>
      <c r="M7">
        <f t="shared" si="0"/>
        <v>624560</v>
      </c>
      <c r="N7">
        <f t="shared" si="0"/>
        <v>672400</v>
      </c>
      <c r="O7">
        <f t="shared" si="0"/>
        <v>702000</v>
      </c>
      <c r="P7">
        <f t="shared" si="0"/>
        <v>719800</v>
      </c>
      <c r="Q7">
        <f t="shared" si="0"/>
        <v>658640</v>
      </c>
      <c r="R7" s="3">
        <f t="shared" ref="R7:R20" si="1">SUM(F7:Q7)</f>
        <v>7756280</v>
      </c>
      <c r="S7">
        <f>(S6*0.2*0.96)+(Q6*0.7)+(P6*0.1)</f>
        <v>678000</v>
      </c>
      <c r="T7">
        <f>(T6*0.2*0.96)+(S6*0.7)+(Q6*0.1)</f>
        <v>741760</v>
      </c>
    </row>
    <row r="8" spans="2:20" x14ac:dyDescent="0.25">
      <c r="B8" t="s">
        <v>14</v>
      </c>
      <c r="F8">
        <f t="shared" ref="F8:O8" si="2">(H6*0.45*0.5)+(G6*0.45*0.5)</f>
        <v>315000</v>
      </c>
      <c r="G8">
        <f t="shared" si="2"/>
        <v>274500</v>
      </c>
      <c r="H8">
        <f t="shared" si="2"/>
        <v>240750</v>
      </c>
      <c r="I8">
        <f t="shared" si="2"/>
        <v>247500</v>
      </c>
      <c r="J8">
        <f t="shared" si="2"/>
        <v>274500</v>
      </c>
      <c r="K8">
        <f t="shared" si="2"/>
        <v>292500</v>
      </c>
      <c r="L8">
        <f t="shared" si="2"/>
        <v>310500</v>
      </c>
      <c r="M8">
        <f t="shared" si="2"/>
        <v>326250</v>
      </c>
      <c r="N8">
        <f t="shared" si="2"/>
        <v>315000</v>
      </c>
      <c r="O8">
        <f t="shared" si="2"/>
        <v>297000</v>
      </c>
      <c r="P8">
        <f>(S6*0.45*0.5)+(Q6*0.45*0.5)</f>
        <v>319500</v>
      </c>
      <c r="Q8">
        <f>(T6*0.45*0.5)+(S6*0.45*0.5)</f>
        <v>344250</v>
      </c>
      <c r="R8" s="3">
        <f t="shared" si="1"/>
        <v>3557250</v>
      </c>
      <c r="S8">
        <f>(U6*0.45*0.5)+(T6*0.45*0.5)</f>
        <v>175500</v>
      </c>
      <c r="T8">
        <f>(V6*0.45*0.5)+(U6*0.45*0.5)</f>
        <v>0</v>
      </c>
    </row>
    <row r="9" spans="2:20" x14ac:dyDescent="0.25">
      <c r="B9" t="s">
        <v>16</v>
      </c>
      <c r="E9">
        <f t="shared" ref="E9:P9" si="3">(F7*0.25*0.6)+(D7*0.25*0.4)</f>
        <v>97410</v>
      </c>
      <c r="F9">
        <f t="shared" si="3"/>
        <v>104850</v>
      </c>
      <c r="G9">
        <f t="shared" si="3"/>
        <v>172910</v>
      </c>
      <c r="H9">
        <f t="shared" si="3"/>
        <v>165816</v>
      </c>
      <c r="I9">
        <f t="shared" si="3"/>
        <v>155980</v>
      </c>
      <c r="J9">
        <f t="shared" si="3"/>
        <v>142274</v>
      </c>
      <c r="K9">
        <f t="shared" si="3"/>
        <v>144356</v>
      </c>
      <c r="L9">
        <f t="shared" si="3"/>
        <v>145904</v>
      </c>
      <c r="M9">
        <f t="shared" si="3"/>
        <v>159764</v>
      </c>
      <c r="N9">
        <f t="shared" si="3"/>
        <v>167756</v>
      </c>
      <c r="O9">
        <f t="shared" si="3"/>
        <v>175210</v>
      </c>
      <c r="P9">
        <f t="shared" si="3"/>
        <v>168996</v>
      </c>
      <c r="Q9">
        <f>(S7*0.25*0.6)+(P7*0.25*0.4)</f>
        <v>173680</v>
      </c>
      <c r="R9" s="3">
        <f>SUM(F9:Q9)</f>
        <v>1877496</v>
      </c>
      <c r="S9">
        <f>(T7*0.25*0.6)+(Q7*0.25*0.4)</f>
        <v>177128</v>
      </c>
      <c r="T9">
        <f>(U7*0.25*0.6)+(S7*0.25*0.4)</f>
        <v>67800</v>
      </c>
    </row>
    <row r="10" spans="2:20" x14ac:dyDescent="0.25">
      <c r="B10" t="s">
        <v>35</v>
      </c>
      <c r="F10" s="1">
        <v>200000</v>
      </c>
      <c r="G10" s="1">
        <v>200000</v>
      </c>
      <c r="H10" s="1">
        <v>200000</v>
      </c>
      <c r="I10" s="1">
        <v>200000</v>
      </c>
      <c r="J10" s="1">
        <v>200000</v>
      </c>
      <c r="K10" s="1">
        <v>200000</v>
      </c>
      <c r="L10" s="1">
        <v>200000</v>
      </c>
      <c r="M10" s="1">
        <v>200000</v>
      </c>
      <c r="N10" s="1">
        <v>200000</v>
      </c>
      <c r="O10" s="1">
        <v>200000</v>
      </c>
      <c r="P10" s="1">
        <v>200000</v>
      </c>
      <c r="Q10" s="1">
        <v>200000</v>
      </c>
      <c r="R10" s="3">
        <v>200000</v>
      </c>
    </row>
    <row r="11" spans="2:20" x14ac:dyDescent="0.25">
      <c r="B11" t="s">
        <v>37</v>
      </c>
      <c r="F11" s="1"/>
      <c r="G11" s="1"/>
      <c r="H11" s="1"/>
      <c r="I11" s="1"/>
      <c r="J11" s="1"/>
      <c r="K11" s="1">
        <v>2000000</v>
      </c>
      <c r="L11" s="1"/>
      <c r="M11" s="1"/>
      <c r="N11" s="1"/>
      <c r="O11" s="1"/>
      <c r="P11" s="1"/>
      <c r="Q11" s="1"/>
      <c r="R11" s="3">
        <f>K11</f>
        <v>2000000</v>
      </c>
    </row>
    <row r="12" spans="2:20" x14ac:dyDescent="0.25">
      <c r="B12" t="s">
        <v>38</v>
      </c>
      <c r="F12" s="1"/>
      <c r="G12" s="1"/>
      <c r="H12" s="1"/>
      <c r="I12" s="1"/>
      <c r="J12" s="1"/>
      <c r="K12" s="1"/>
      <c r="L12" s="1">
        <f>K11*(0.3/12)</f>
        <v>49999.999999999993</v>
      </c>
      <c r="M12" s="1">
        <f>L12</f>
        <v>49999.999999999993</v>
      </c>
      <c r="N12" s="1">
        <f t="shared" ref="N12:Q12" si="4">M12</f>
        <v>49999.999999999993</v>
      </c>
      <c r="O12" s="1">
        <f t="shared" si="4"/>
        <v>49999.999999999993</v>
      </c>
      <c r="P12" s="1">
        <f t="shared" si="4"/>
        <v>49999.999999999993</v>
      </c>
      <c r="Q12" s="1">
        <f t="shared" si="4"/>
        <v>49999.999999999993</v>
      </c>
      <c r="R12" s="3">
        <f>SUM(L12:Q12)</f>
        <v>299999.99999999994</v>
      </c>
      <c r="S12" s="1">
        <f>P12</f>
        <v>49999.999999999993</v>
      </c>
      <c r="T12" s="1">
        <f>Q12</f>
        <v>49999.999999999993</v>
      </c>
    </row>
    <row r="13" spans="2:20" x14ac:dyDescent="0.25">
      <c r="B13" t="s">
        <v>17</v>
      </c>
      <c r="E13" s="1">
        <v>25000</v>
      </c>
      <c r="F13" s="1">
        <v>25000</v>
      </c>
      <c r="G13" s="1">
        <v>25000</v>
      </c>
      <c r="H13" s="1">
        <v>25000</v>
      </c>
      <c r="I13" s="1">
        <v>25000</v>
      </c>
      <c r="J13" s="1">
        <v>25000</v>
      </c>
      <c r="K13" s="1">
        <v>25000</v>
      </c>
      <c r="L13" s="1">
        <v>25000</v>
      </c>
      <c r="M13" s="1">
        <v>25000</v>
      </c>
      <c r="N13" s="1">
        <v>25000</v>
      </c>
      <c r="O13" s="1">
        <v>25000</v>
      </c>
      <c r="P13" s="1">
        <v>25000</v>
      </c>
      <c r="Q13" s="1">
        <v>25000</v>
      </c>
      <c r="R13" s="3">
        <f t="shared" ref="R13:R15" si="5">SUM(F13:Q13)</f>
        <v>300000</v>
      </c>
      <c r="S13" s="1">
        <v>25000</v>
      </c>
      <c r="T13" s="1">
        <v>25000</v>
      </c>
    </row>
    <row r="14" spans="2:20" x14ac:dyDescent="0.25">
      <c r="B14" t="s">
        <v>18</v>
      </c>
      <c r="E14" s="1">
        <v>70000</v>
      </c>
      <c r="F14" s="1">
        <v>70000</v>
      </c>
      <c r="G14" s="1">
        <v>70000</v>
      </c>
      <c r="H14" s="1">
        <v>70000</v>
      </c>
      <c r="I14" s="1">
        <v>70000</v>
      </c>
      <c r="J14" s="1">
        <v>70000</v>
      </c>
      <c r="K14" s="1">
        <v>70000</v>
      </c>
      <c r="L14" s="1">
        <v>70000</v>
      </c>
      <c r="M14" s="1">
        <v>70000</v>
      </c>
      <c r="N14" s="1">
        <v>70000</v>
      </c>
      <c r="O14" s="1">
        <v>70000</v>
      </c>
      <c r="P14" s="1">
        <v>70000</v>
      </c>
      <c r="Q14" s="1">
        <v>70000</v>
      </c>
      <c r="R14" s="3">
        <f t="shared" si="5"/>
        <v>840000</v>
      </c>
      <c r="S14" s="1">
        <v>70000</v>
      </c>
      <c r="T14" s="1">
        <v>70000</v>
      </c>
    </row>
    <row r="15" spans="2:20" x14ac:dyDescent="0.25">
      <c r="B15" t="s">
        <v>19</v>
      </c>
      <c r="E15" s="1">
        <v>35000</v>
      </c>
      <c r="F15" s="1">
        <v>35000</v>
      </c>
      <c r="G15" s="1">
        <v>35000</v>
      </c>
      <c r="H15" s="1">
        <v>35000</v>
      </c>
      <c r="I15" s="1">
        <v>35000</v>
      </c>
      <c r="J15" s="1">
        <v>35000</v>
      </c>
      <c r="K15" s="1">
        <v>35000</v>
      </c>
      <c r="L15" s="1">
        <v>35000</v>
      </c>
      <c r="M15" s="1">
        <v>35000</v>
      </c>
      <c r="N15" s="1">
        <v>35000</v>
      </c>
      <c r="O15" s="1">
        <v>35000</v>
      </c>
      <c r="P15" s="1">
        <v>35000</v>
      </c>
      <c r="Q15" s="1">
        <v>35000</v>
      </c>
      <c r="R15" s="3">
        <f t="shared" si="5"/>
        <v>420000</v>
      </c>
      <c r="S15" s="1">
        <v>35000</v>
      </c>
      <c r="T15" s="1">
        <v>35000</v>
      </c>
    </row>
    <row r="16" spans="2:20" x14ac:dyDescent="0.25">
      <c r="B16" t="s">
        <v>20</v>
      </c>
      <c r="H16" s="1">
        <v>75000</v>
      </c>
      <c r="K16" s="1">
        <v>75000</v>
      </c>
      <c r="N16" s="1">
        <v>75000</v>
      </c>
      <c r="Q16" s="1">
        <v>75000</v>
      </c>
      <c r="R16" s="3">
        <f t="shared" si="1"/>
        <v>300000</v>
      </c>
    </row>
    <row r="17" spans="2:20" x14ac:dyDescent="0.25">
      <c r="B17" t="s">
        <v>21</v>
      </c>
      <c r="K17">
        <f>1500000*0.02*0.5</f>
        <v>15000</v>
      </c>
      <c r="Q17">
        <f>1500000*0.02*0.5</f>
        <v>15000</v>
      </c>
      <c r="R17" s="3">
        <f t="shared" si="1"/>
        <v>30000</v>
      </c>
    </row>
    <row r="18" spans="2:20" x14ac:dyDescent="0.25">
      <c r="B18" t="s">
        <v>22</v>
      </c>
      <c r="H18">
        <f>2000000*0.5*0.25</f>
        <v>250000</v>
      </c>
      <c r="K18">
        <f>2000000*0.5*0.25</f>
        <v>250000</v>
      </c>
      <c r="N18">
        <f>2000000*0.5*0.25</f>
        <v>250000</v>
      </c>
      <c r="Q18">
        <f>2000000*0.5*0.25</f>
        <v>250000</v>
      </c>
      <c r="R18" s="3">
        <f t="shared" si="1"/>
        <v>1000000</v>
      </c>
    </row>
    <row r="19" spans="2:20" x14ac:dyDescent="0.25">
      <c r="B19" t="s">
        <v>23</v>
      </c>
      <c r="K19" s="1">
        <v>500000</v>
      </c>
      <c r="R19" s="3">
        <f>SUM(F19:Q19)</f>
        <v>500000</v>
      </c>
    </row>
    <row r="20" spans="2:20" x14ac:dyDescent="0.25">
      <c r="B20" t="s">
        <v>24</v>
      </c>
      <c r="F20" s="1">
        <v>50000</v>
      </c>
      <c r="G20" s="1">
        <v>50000</v>
      </c>
      <c r="H20" s="1">
        <v>50000</v>
      </c>
      <c r="I20" s="1">
        <v>50000</v>
      </c>
      <c r="J20" s="1">
        <v>50000</v>
      </c>
      <c r="K20" s="1">
        <v>50000</v>
      </c>
      <c r="L20" s="1">
        <v>50000</v>
      </c>
      <c r="M20" s="1">
        <v>50000</v>
      </c>
      <c r="N20" s="1">
        <v>50000</v>
      </c>
      <c r="O20" s="1">
        <v>50000</v>
      </c>
      <c r="P20" s="1">
        <v>50000</v>
      </c>
      <c r="Q20" s="1">
        <v>50000</v>
      </c>
      <c r="R20" s="3">
        <f t="shared" si="1"/>
        <v>600000</v>
      </c>
      <c r="S20" s="1">
        <v>50000</v>
      </c>
      <c r="T20" s="1">
        <v>50000</v>
      </c>
    </row>
    <row r="21" spans="2:20" s="2" customFormat="1" x14ac:dyDescent="0.25">
      <c r="B21" s="2" t="s">
        <v>25</v>
      </c>
      <c r="F21" s="3">
        <f>F7+F11+F10-(SUM(F8:F9)+SUM(F12:F20))</f>
        <v>249550</v>
      </c>
      <c r="G21" s="3">
        <f t="shared" ref="G21:Q21" si="6">G7+G11+G10-(SUM(G8:G9)+SUM(G12:G20))</f>
        <v>271590</v>
      </c>
      <c r="H21" s="3">
        <f t="shared" si="6"/>
        <v>8234</v>
      </c>
      <c r="I21" s="3">
        <f t="shared" si="6"/>
        <v>255960</v>
      </c>
      <c r="J21" s="3">
        <f t="shared" si="6"/>
        <v>163226</v>
      </c>
      <c r="K21" s="14">
        <f t="shared" si="6"/>
        <v>1265344</v>
      </c>
      <c r="L21" s="3">
        <f t="shared" si="6"/>
        <v>102636</v>
      </c>
      <c r="M21" s="3">
        <f t="shared" si="6"/>
        <v>108546</v>
      </c>
      <c r="N21" s="13">
        <f t="shared" si="6"/>
        <v>-165356</v>
      </c>
      <c r="O21" s="3">
        <f t="shared" si="6"/>
        <v>199790</v>
      </c>
      <c r="P21" s="3">
        <f t="shared" si="6"/>
        <v>201304</v>
      </c>
      <c r="Q21" s="13">
        <f t="shared" si="6"/>
        <v>-229290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45"/>
  <sheetViews>
    <sheetView topLeftCell="A23" workbookViewId="0">
      <selection activeCell="F45" sqref="F45"/>
    </sheetView>
  </sheetViews>
  <sheetFormatPr defaultRowHeight="15" x14ac:dyDescent="0.25"/>
  <cols>
    <col min="2" max="2" width="14.140625" customWidth="1"/>
    <col min="4" max="4" width="13.28515625" customWidth="1"/>
    <col min="5" max="5" width="14.7109375" bestFit="1" customWidth="1"/>
    <col min="6" max="6" width="15.85546875" bestFit="1" customWidth="1"/>
    <col min="7" max="7" width="8.85546875" bestFit="1" customWidth="1"/>
    <col min="8" max="8" width="8" bestFit="1" customWidth="1"/>
    <col min="9" max="9" width="8.28515625" bestFit="1" customWidth="1"/>
    <col min="11" max="11" width="9.140625" bestFit="1" customWidth="1"/>
    <col min="12" max="13" width="8.28515625" bestFit="1" customWidth="1"/>
    <col min="14" max="14" width="10.85546875" bestFit="1" customWidth="1"/>
    <col min="15" max="15" width="8.140625" bestFit="1" customWidth="1"/>
    <col min="16" max="16" width="10.42578125" bestFit="1" customWidth="1"/>
    <col min="17" max="17" width="10.140625" bestFit="1" customWidth="1"/>
    <col min="18" max="18" width="10.140625" customWidth="1"/>
    <col min="19" max="19" width="7.7109375" bestFit="1" customWidth="1"/>
  </cols>
  <sheetData>
    <row r="3" spans="2:20" x14ac:dyDescent="0.25">
      <c r="D3">
        <v>2014</v>
      </c>
      <c r="F3">
        <v>2015</v>
      </c>
      <c r="R3" s="2">
        <v>2015</v>
      </c>
      <c r="S3">
        <v>2016</v>
      </c>
    </row>
    <row r="4" spans="2:20" x14ac:dyDescent="0.25">
      <c r="D4" t="s">
        <v>0</v>
      </c>
      <c r="E4" t="s">
        <v>1</v>
      </c>
      <c r="F4" t="s">
        <v>2</v>
      </c>
      <c r="G4" t="s">
        <v>3</v>
      </c>
      <c r="H4" t="s">
        <v>4</v>
      </c>
      <c r="I4" t="s">
        <v>5</v>
      </c>
      <c r="J4" t="s">
        <v>6</v>
      </c>
      <c r="K4" t="s">
        <v>7</v>
      </c>
      <c r="L4" t="s">
        <v>8</v>
      </c>
      <c r="M4" t="s">
        <v>9</v>
      </c>
      <c r="N4" t="s">
        <v>10</v>
      </c>
      <c r="O4" t="s">
        <v>11</v>
      </c>
      <c r="P4" t="s">
        <v>0</v>
      </c>
      <c r="Q4" t="s">
        <v>1</v>
      </c>
      <c r="R4" s="4" t="s">
        <v>25</v>
      </c>
      <c r="S4" t="s">
        <v>2</v>
      </c>
      <c r="T4" t="s">
        <v>3</v>
      </c>
    </row>
    <row r="5" spans="2:20" x14ac:dyDescent="0.25">
      <c r="B5" t="s">
        <v>12</v>
      </c>
      <c r="D5" s="1">
        <v>600000</v>
      </c>
      <c r="E5" s="1">
        <v>650000</v>
      </c>
      <c r="R5" s="2"/>
    </row>
    <row r="6" spans="2:20" x14ac:dyDescent="0.25">
      <c r="B6" t="s">
        <v>13</v>
      </c>
      <c r="F6" s="1">
        <v>700000</v>
      </c>
      <c r="G6" s="1">
        <v>750000</v>
      </c>
      <c r="H6" s="1">
        <v>650000</v>
      </c>
      <c r="I6" s="1">
        <v>570000</v>
      </c>
      <c r="J6" s="1">
        <v>500000</v>
      </c>
      <c r="K6" s="1">
        <v>600000</v>
      </c>
      <c r="L6" s="1">
        <v>620000</v>
      </c>
      <c r="M6" s="1">
        <v>680000</v>
      </c>
      <c r="N6" s="1">
        <v>700000</v>
      </c>
      <c r="O6" s="1">
        <v>750000</v>
      </c>
      <c r="P6" s="1">
        <v>650000</v>
      </c>
      <c r="Q6" s="1">
        <v>670000</v>
      </c>
      <c r="R6" s="3">
        <f>SUM(F6:Q6)</f>
        <v>7840000</v>
      </c>
      <c r="S6" s="1">
        <v>750000</v>
      </c>
      <c r="T6" s="1">
        <v>780000</v>
      </c>
    </row>
    <row r="7" spans="2:20" x14ac:dyDescent="0.25">
      <c r="B7" t="s">
        <v>15</v>
      </c>
      <c r="F7">
        <f>(F6*0.2*0.96)+(E5*0.7)+(D5*0.1)*0.8</f>
        <v>637400</v>
      </c>
      <c r="G7">
        <f>(G6*0.2*0.96)+(F6*0.7)+(E5*0.1)*0.8</f>
        <v>686000</v>
      </c>
      <c r="H7">
        <f t="shared" ref="H7:Q7" si="0">(H6*0.2*0.96)+(G6*0.7)+(F6*0.1)*0.8</f>
        <v>705800</v>
      </c>
      <c r="I7">
        <f t="shared" si="0"/>
        <v>624440</v>
      </c>
      <c r="J7">
        <f t="shared" si="0"/>
        <v>547000</v>
      </c>
      <c r="K7">
        <f t="shared" si="0"/>
        <v>510800</v>
      </c>
      <c r="L7">
        <f t="shared" si="0"/>
        <v>579040</v>
      </c>
      <c r="M7">
        <f t="shared" si="0"/>
        <v>612560</v>
      </c>
      <c r="N7">
        <f t="shared" si="0"/>
        <v>660000</v>
      </c>
      <c r="O7">
        <f t="shared" si="0"/>
        <v>688400</v>
      </c>
      <c r="P7">
        <f t="shared" si="0"/>
        <v>705800</v>
      </c>
      <c r="Q7">
        <f t="shared" si="0"/>
        <v>643640</v>
      </c>
      <c r="R7" s="3">
        <f t="shared" ref="R7:R20" si="1">SUM(F7:Q7)</f>
        <v>7600880</v>
      </c>
      <c r="S7">
        <f>(S6*0.2*0.96)+(Q6*0.7)+(P6*0.1)</f>
        <v>678000</v>
      </c>
      <c r="T7">
        <f>(T6*0.2*0.96)+(S6*0.7)+(Q6*0.1)</f>
        <v>741760</v>
      </c>
    </row>
    <row r="8" spans="2:20" x14ac:dyDescent="0.25">
      <c r="B8" t="s">
        <v>14</v>
      </c>
      <c r="F8">
        <f t="shared" ref="F8:O8" si="2">(H6*0.45*0.5)+(G6*0.45*0.5)</f>
        <v>315000</v>
      </c>
      <c r="G8">
        <f t="shared" si="2"/>
        <v>274500</v>
      </c>
      <c r="H8">
        <f t="shared" si="2"/>
        <v>240750</v>
      </c>
      <c r="I8">
        <f t="shared" si="2"/>
        <v>247500</v>
      </c>
      <c r="J8">
        <f t="shared" si="2"/>
        <v>274500</v>
      </c>
      <c r="K8">
        <f t="shared" si="2"/>
        <v>292500</v>
      </c>
      <c r="L8">
        <f t="shared" si="2"/>
        <v>310500</v>
      </c>
      <c r="M8">
        <f t="shared" si="2"/>
        <v>326250</v>
      </c>
      <c r="N8">
        <f t="shared" si="2"/>
        <v>315000</v>
      </c>
      <c r="O8">
        <f t="shared" si="2"/>
        <v>297000</v>
      </c>
      <c r="P8">
        <f>(S6*0.45*0.5)+(Q6*0.45*0.5)</f>
        <v>319500</v>
      </c>
      <c r="Q8">
        <f>(T6*0.45*0.5)+(S6*0.45*0.5)</f>
        <v>344250</v>
      </c>
      <c r="R8" s="3">
        <f t="shared" si="1"/>
        <v>3557250</v>
      </c>
      <c r="S8">
        <f>(U6*0.45*0.5)+(T6*0.45*0.5)</f>
        <v>175500</v>
      </c>
      <c r="T8">
        <f>(V6*0.45*0.5)+(U6*0.45*0.5)</f>
        <v>0</v>
      </c>
    </row>
    <row r="9" spans="2:20" x14ac:dyDescent="0.25">
      <c r="B9" t="s">
        <v>16</v>
      </c>
      <c r="E9">
        <f t="shared" ref="E9:P9" si="3">(F7*0.25*0.6)+(D7*0.25*0.4)</f>
        <v>95610</v>
      </c>
      <c r="F9">
        <f t="shared" si="3"/>
        <v>102900</v>
      </c>
      <c r="G9">
        <f t="shared" si="3"/>
        <v>169610</v>
      </c>
      <c r="H9">
        <f t="shared" si="3"/>
        <v>162266</v>
      </c>
      <c r="I9">
        <f t="shared" si="3"/>
        <v>152630</v>
      </c>
      <c r="J9">
        <f t="shared" si="3"/>
        <v>139064</v>
      </c>
      <c r="K9">
        <f t="shared" si="3"/>
        <v>141556</v>
      </c>
      <c r="L9">
        <f t="shared" si="3"/>
        <v>142964</v>
      </c>
      <c r="M9">
        <f t="shared" si="3"/>
        <v>156904</v>
      </c>
      <c r="N9">
        <f t="shared" si="3"/>
        <v>164516</v>
      </c>
      <c r="O9">
        <f t="shared" si="3"/>
        <v>171870</v>
      </c>
      <c r="P9">
        <f t="shared" si="3"/>
        <v>165386</v>
      </c>
      <c r="Q9">
        <f>(S7*0.25*0.6)+(P7*0.25*0.4)</f>
        <v>172280</v>
      </c>
      <c r="R9" s="3">
        <f>SUM(F9:Q9)</f>
        <v>1841946</v>
      </c>
      <c r="S9">
        <f>(T7*0.25*0.6)+(Q7*0.25*0.4)</f>
        <v>175628</v>
      </c>
      <c r="T9">
        <f>(U7*0.25*0.6)+(S7*0.25*0.4)</f>
        <v>67800</v>
      </c>
    </row>
    <row r="10" spans="2:20" x14ac:dyDescent="0.25">
      <c r="B10" t="s">
        <v>35</v>
      </c>
      <c r="F10" s="1">
        <v>200000</v>
      </c>
      <c r="G10" s="1">
        <v>200000</v>
      </c>
      <c r="H10" s="1">
        <v>200000</v>
      </c>
      <c r="I10" s="1">
        <v>200000</v>
      </c>
      <c r="J10" s="1">
        <v>200000</v>
      </c>
      <c r="K10" s="1">
        <v>200000</v>
      </c>
      <c r="L10" s="1">
        <v>200000</v>
      </c>
      <c r="M10" s="1">
        <v>200000</v>
      </c>
      <c r="N10" s="1">
        <v>200000</v>
      </c>
      <c r="O10" s="1">
        <v>200000</v>
      </c>
      <c r="P10" s="1">
        <v>200000</v>
      </c>
      <c r="Q10" s="1">
        <v>200000</v>
      </c>
      <c r="R10" s="3">
        <v>200000</v>
      </c>
    </row>
    <row r="11" spans="2:20" x14ac:dyDescent="0.25">
      <c r="B11" t="s">
        <v>37</v>
      </c>
      <c r="F11" s="1"/>
      <c r="G11" s="1"/>
      <c r="H11" s="1"/>
      <c r="I11" s="1"/>
      <c r="J11" s="1"/>
      <c r="K11" s="1">
        <v>2000000</v>
      </c>
      <c r="L11" s="1"/>
      <c r="M11" s="1"/>
      <c r="N11" s="1"/>
      <c r="O11" s="1"/>
      <c r="P11" s="1"/>
      <c r="Q11" s="1"/>
      <c r="R11" s="3">
        <f>K11</f>
        <v>2000000</v>
      </c>
    </row>
    <row r="12" spans="2:20" x14ac:dyDescent="0.25">
      <c r="B12" t="s">
        <v>38</v>
      </c>
      <c r="F12" s="1"/>
      <c r="G12" s="1"/>
      <c r="H12" s="1"/>
      <c r="I12" s="1"/>
      <c r="J12" s="1"/>
      <c r="K12" s="1"/>
      <c r="L12" s="1">
        <f>K11*(0.3/12)</f>
        <v>49999.999999999993</v>
      </c>
      <c r="M12" s="1">
        <f>L12</f>
        <v>49999.999999999993</v>
      </c>
      <c r="N12" s="1">
        <f t="shared" ref="N12:Q12" si="4">M12</f>
        <v>49999.999999999993</v>
      </c>
      <c r="O12" s="1">
        <f t="shared" si="4"/>
        <v>49999.999999999993</v>
      </c>
      <c r="P12" s="1">
        <f t="shared" si="4"/>
        <v>49999.999999999993</v>
      </c>
      <c r="Q12" s="1">
        <f t="shared" si="4"/>
        <v>49999.999999999993</v>
      </c>
      <c r="R12" s="3">
        <f>SUM(L12:Q12)</f>
        <v>299999.99999999994</v>
      </c>
      <c r="S12" s="1">
        <f>P12</f>
        <v>49999.999999999993</v>
      </c>
      <c r="T12" s="1">
        <f>Q12</f>
        <v>49999.999999999993</v>
      </c>
    </row>
    <row r="13" spans="2:20" x14ac:dyDescent="0.25">
      <c r="B13" t="s">
        <v>17</v>
      </c>
      <c r="E13" s="1">
        <v>25000</v>
      </c>
      <c r="F13" s="1">
        <v>25000</v>
      </c>
      <c r="G13" s="1">
        <v>25000</v>
      </c>
      <c r="H13" s="1">
        <v>25000</v>
      </c>
      <c r="I13" s="1">
        <v>25000</v>
      </c>
      <c r="J13" s="1">
        <v>25000</v>
      </c>
      <c r="K13" s="1">
        <v>25000</v>
      </c>
      <c r="L13" s="1">
        <v>25000</v>
      </c>
      <c r="M13" s="1">
        <v>25000</v>
      </c>
      <c r="N13" s="1">
        <v>25000</v>
      </c>
      <c r="O13" s="1">
        <v>25000</v>
      </c>
      <c r="P13" s="1">
        <v>25000</v>
      </c>
      <c r="Q13" s="1">
        <v>25000</v>
      </c>
      <c r="R13" s="3">
        <f t="shared" ref="R13:R15" si="5">SUM(F13:Q13)</f>
        <v>300000</v>
      </c>
      <c r="S13" s="1">
        <v>25000</v>
      </c>
      <c r="T13" s="1">
        <v>25000</v>
      </c>
    </row>
    <row r="14" spans="2:20" x14ac:dyDescent="0.25">
      <c r="B14" t="s">
        <v>18</v>
      </c>
      <c r="E14" s="1">
        <v>70000</v>
      </c>
      <c r="F14" s="1">
        <v>70000</v>
      </c>
      <c r="G14" s="1">
        <v>70000</v>
      </c>
      <c r="H14" s="1">
        <v>70000</v>
      </c>
      <c r="I14" s="1">
        <v>70000</v>
      </c>
      <c r="J14" s="1">
        <v>70000</v>
      </c>
      <c r="K14" s="1">
        <v>70000</v>
      </c>
      <c r="L14" s="1">
        <v>70000</v>
      </c>
      <c r="M14" s="1">
        <v>70000</v>
      </c>
      <c r="N14" s="1">
        <v>70000</v>
      </c>
      <c r="O14" s="1">
        <v>70000</v>
      </c>
      <c r="P14" s="1">
        <v>70000</v>
      </c>
      <c r="Q14" s="1">
        <v>70000</v>
      </c>
      <c r="R14" s="3">
        <f t="shared" si="5"/>
        <v>840000</v>
      </c>
      <c r="S14" s="1">
        <v>70000</v>
      </c>
      <c r="T14" s="1">
        <v>70000</v>
      </c>
    </row>
    <row r="15" spans="2:20" x14ac:dyDescent="0.25">
      <c r="B15" t="s">
        <v>19</v>
      </c>
      <c r="E15" s="1">
        <v>35000</v>
      </c>
      <c r="F15" s="1">
        <v>35000</v>
      </c>
      <c r="G15" s="1">
        <v>35000</v>
      </c>
      <c r="H15" s="1">
        <v>35000</v>
      </c>
      <c r="I15" s="1">
        <v>35000</v>
      </c>
      <c r="J15" s="1">
        <v>35000</v>
      </c>
      <c r="K15" s="1">
        <v>35000</v>
      </c>
      <c r="L15" s="1">
        <v>35000</v>
      </c>
      <c r="M15" s="1">
        <v>35000</v>
      </c>
      <c r="N15" s="1">
        <v>35000</v>
      </c>
      <c r="O15" s="1">
        <v>35000</v>
      </c>
      <c r="P15" s="1">
        <v>35000</v>
      </c>
      <c r="Q15" s="1">
        <v>35000</v>
      </c>
      <c r="R15" s="3">
        <f t="shared" si="5"/>
        <v>420000</v>
      </c>
      <c r="S15" s="1">
        <v>35000</v>
      </c>
      <c r="T15" s="1">
        <v>35000</v>
      </c>
    </row>
    <row r="16" spans="2:20" x14ac:dyDescent="0.25">
      <c r="B16" t="s">
        <v>20</v>
      </c>
      <c r="H16" s="1">
        <v>75000</v>
      </c>
      <c r="K16" s="1">
        <v>75000</v>
      </c>
      <c r="N16" s="1">
        <v>75000</v>
      </c>
      <c r="Q16" s="1">
        <v>75000</v>
      </c>
      <c r="R16" s="3">
        <f t="shared" si="1"/>
        <v>300000</v>
      </c>
    </row>
    <row r="17" spans="2:20" x14ac:dyDescent="0.25">
      <c r="B17" t="s">
        <v>21</v>
      </c>
      <c r="K17">
        <f>1500000*0.02*0.5</f>
        <v>15000</v>
      </c>
      <c r="Q17">
        <f>1500000*0.02*0.5</f>
        <v>15000</v>
      </c>
      <c r="R17" s="3">
        <f t="shared" si="1"/>
        <v>30000</v>
      </c>
    </row>
    <row r="18" spans="2:20" x14ac:dyDescent="0.25">
      <c r="B18" t="s">
        <v>22</v>
      </c>
      <c r="H18">
        <f>2000000*0.5*0.25</f>
        <v>250000</v>
      </c>
      <c r="K18">
        <f>2000000*0.5*0.25</f>
        <v>250000</v>
      </c>
      <c r="N18">
        <f>2000000*0.5*0.25</f>
        <v>250000</v>
      </c>
      <c r="Q18">
        <f>2000000*0.5*0.25</f>
        <v>250000</v>
      </c>
      <c r="R18" s="3">
        <f t="shared" si="1"/>
        <v>1000000</v>
      </c>
    </row>
    <row r="19" spans="2:20" x14ac:dyDescent="0.25">
      <c r="B19" t="s">
        <v>23</v>
      </c>
      <c r="K19" s="1">
        <v>500000</v>
      </c>
      <c r="R19" s="3">
        <f>SUM(F19:Q19)</f>
        <v>500000</v>
      </c>
    </row>
    <row r="20" spans="2:20" x14ac:dyDescent="0.25">
      <c r="B20" t="s">
        <v>24</v>
      </c>
      <c r="F20" s="1">
        <v>50000</v>
      </c>
      <c r="G20" s="1">
        <v>50000</v>
      </c>
      <c r="H20" s="1">
        <v>50000</v>
      </c>
      <c r="I20" s="1">
        <v>50000</v>
      </c>
      <c r="J20" s="1">
        <v>50000</v>
      </c>
      <c r="K20" s="1">
        <v>50000</v>
      </c>
      <c r="L20" s="1">
        <v>50000</v>
      </c>
      <c r="M20" s="1">
        <v>50000</v>
      </c>
      <c r="N20" s="1">
        <v>50000</v>
      </c>
      <c r="O20" s="1">
        <v>50000</v>
      </c>
      <c r="P20" s="1">
        <v>50000</v>
      </c>
      <c r="Q20" s="1">
        <v>50000</v>
      </c>
      <c r="R20" s="3">
        <f t="shared" si="1"/>
        <v>600000</v>
      </c>
      <c r="S20" s="1">
        <v>50000</v>
      </c>
      <c r="T20" s="1">
        <v>50000</v>
      </c>
    </row>
    <row r="21" spans="2:20" x14ac:dyDescent="0.25">
      <c r="F21" s="1">
        <f>F7+F11+F10-(SUM(F8:F9)+SUM(F12:F20))</f>
        <v>239500</v>
      </c>
      <c r="G21" s="1">
        <f t="shared" ref="G21:Q21" si="6">G7+G11+G10-(SUM(G8:G9)+SUM(G12:G20))</f>
        <v>261890</v>
      </c>
      <c r="H21" s="1">
        <f t="shared" si="6"/>
        <v>-2216</v>
      </c>
      <c r="I21" s="1">
        <f t="shared" si="6"/>
        <v>244310</v>
      </c>
      <c r="J21" s="1">
        <f t="shared" si="6"/>
        <v>153436</v>
      </c>
      <c r="K21" s="1">
        <f t="shared" si="6"/>
        <v>1256744</v>
      </c>
      <c r="L21" s="1">
        <f t="shared" si="6"/>
        <v>95576</v>
      </c>
      <c r="M21" s="1">
        <f t="shared" si="6"/>
        <v>99406</v>
      </c>
      <c r="N21" s="1">
        <f t="shared" si="6"/>
        <v>-174516</v>
      </c>
      <c r="O21" s="1">
        <f t="shared" si="6"/>
        <v>189530</v>
      </c>
      <c r="P21" s="1">
        <f t="shared" si="6"/>
        <v>190914</v>
      </c>
      <c r="Q21" s="1">
        <f t="shared" si="6"/>
        <v>-242890</v>
      </c>
    </row>
    <row r="23" spans="2:20" x14ac:dyDescent="0.25">
      <c r="B23" s="12" t="s">
        <v>36</v>
      </c>
      <c r="C23" s="12"/>
      <c r="D23" s="12"/>
      <c r="E23" s="12"/>
      <c r="F23" s="12"/>
      <c r="G23" s="6"/>
      <c r="H23" s="6"/>
      <c r="I23" s="6"/>
    </row>
    <row r="24" spans="2:20" x14ac:dyDescent="0.25">
      <c r="B24" s="12"/>
      <c r="C24" s="12"/>
      <c r="D24" s="12"/>
      <c r="E24" s="12"/>
      <c r="F24" s="12"/>
      <c r="G24" s="6"/>
      <c r="H24" s="6"/>
      <c r="I24" s="6"/>
    </row>
    <row r="25" spans="2:20" x14ac:dyDescent="0.25">
      <c r="B25" s="9" t="s">
        <v>35</v>
      </c>
      <c r="C25" s="7"/>
      <c r="D25" s="7"/>
      <c r="E25" s="7"/>
      <c r="F25" s="10">
        <f>R10</f>
        <v>200000</v>
      </c>
      <c r="G25" s="6"/>
      <c r="H25" s="6"/>
      <c r="I25" s="6"/>
    </row>
    <row r="26" spans="2:20" x14ac:dyDescent="0.25">
      <c r="B26" s="9" t="s">
        <v>26</v>
      </c>
      <c r="C26" s="7"/>
      <c r="D26" s="7"/>
      <c r="E26" s="7"/>
      <c r="F26" s="1">
        <f>R7</f>
        <v>7600880</v>
      </c>
      <c r="G26" s="6"/>
      <c r="H26" s="6"/>
      <c r="I26" s="6"/>
    </row>
    <row r="27" spans="2:20" x14ac:dyDescent="0.25">
      <c r="B27" s="5" t="s">
        <v>37</v>
      </c>
      <c r="F27" s="1">
        <f>R11</f>
        <v>2000000</v>
      </c>
    </row>
    <row r="28" spans="2:20" x14ac:dyDescent="0.25">
      <c r="B28" s="8" t="s">
        <v>28</v>
      </c>
      <c r="F28" s="3">
        <f>SUM(F25:F27)</f>
        <v>9800880</v>
      </c>
    </row>
    <row r="29" spans="2:20" x14ac:dyDescent="0.25">
      <c r="B29" s="2" t="s">
        <v>27</v>
      </c>
      <c r="F29" s="1"/>
    </row>
    <row r="30" spans="2:20" x14ac:dyDescent="0.25">
      <c r="B30" s="5" t="s">
        <v>16</v>
      </c>
      <c r="F30" s="1">
        <f>R9</f>
        <v>1841946</v>
      </c>
    </row>
    <row r="31" spans="2:20" x14ac:dyDescent="0.25">
      <c r="B31" s="5" t="s">
        <v>14</v>
      </c>
      <c r="F31" s="1">
        <f>R8</f>
        <v>3557250</v>
      </c>
    </row>
    <row r="32" spans="2:20" x14ac:dyDescent="0.25">
      <c r="B32" s="5" t="s">
        <v>18</v>
      </c>
      <c r="F32" s="1">
        <f>R14</f>
        <v>840000</v>
      </c>
    </row>
    <row r="33" spans="2:6" x14ac:dyDescent="0.25">
      <c r="B33" s="5" t="s">
        <v>24</v>
      </c>
      <c r="F33" s="1">
        <f>R20</f>
        <v>600000</v>
      </c>
    </row>
    <row r="34" spans="2:6" x14ac:dyDescent="0.25">
      <c r="B34" s="5" t="s">
        <v>19</v>
      </c>
      <c r="F34" s="1">
        <f>R15</f>
        <v>420000</v>
      </c>
    </row>
    <row r="35" spans="2:6" x14ac:dyDescent="0.25">
      <c r="B35" s="5" t="s">
        <v>23</v>
      </c>
      <c r="F35" s="1">
        <f>R19</f>
        <v>500000</v>
      </c>
    </row>
    <row r="36" spans="2:6" x14ac:dyDescent="0.25">
      <c r="B36" s="5" t="s">
        <v>39</v>
      </c>
      <c r="F36" s="1">
        <f>R12</f>
        <v>299999.99999999994</v>
      </c>
    </row>
    <row r="37" spans="2:6" x14ac:dyDescent="0.25">
      <c r="B37" s="2" t="s">
        <v>29</v>
      </c>
      <c r="F37" s="1">
        <f>F28-(SUM(F30:F36))</f>
        <v>1741684</v>
      </c>
    </row>
    <row r="38" spans="2:6" x14ac:dyDescent="0.25">
      <c r="B38" s="2" t="s">
        <v>30</v>
      </c>
    </row>
    <row r="39" spans="2:6" x14ac:dyDescent="0.25">
      <c r="B39" s="5" t="s">
        <v>20</v>
      </c>
      <c r="F39" s="1">
        <f>R16</f>
        <v>300000</v>
      </c>
    </row>
    <row r="40" spans="2:6" x14ac:dyDescent="0.25">
      <c r="B40" s="2" t="s">
        <v>31</v>
      </c>
      <c r="F40" s="1">
        <f>F37-F39</f>
        <v>1441684</v>
      </c>
    </row>
    <row r="41" spans="2:6" x14ac:dyDescent="0.25">
      <c r="B41" t="s">
        <v>32</v>
      </c>
      <c r="F41" s="1">
        <f>R17</f>
        <v>30000</v>
      </c>
    </row>
    <row r="42" spans="2:6" x14ac:dyDescent="0.25">
      <c r="B42" t="s">
        <v>33</v>
      </c>
      <c r="F42" s="1">
        <f>R18</f>
        <v>1000000</v>
      </c>
    </row>
    <row r="43" spans="2:6" x14ac:dyDescent="0.25">
      <c r="B43" s="2" t="s">
        <v>34</v>
      </c>
      <c r="F43" s="1">
        <f>F40-(SUM(F41:F42))</f>
        <v>411684</v>
      </c>
    </row>
    <row r="45" spans="2:6" x14ac:dyDescent="0.25">
      <c r="B45" t="s">
        <v>40</v>
      </c>
      <c r="F45" s="11">
        <f>('Q3 (20% Decrease in Sales)'!F43-'Q1'!F43)/'Q1'!F43*100</f>
        <v>-22.547946133267111</v>
      </c>
    </row>
  </sheetData>
  <mergeCells count="1">
    <mergeCell ref="B23:F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Q1</vt:lpstr>
      <vt:lpstr>Q2</vt:lpstr>
      <vt:lpstr>Q3 (20% Decrease in Sales)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2015-04-22T11:15:19Z</dcterms:created>
  <dcterms:modified xsi:type="dcterms:W3CDTF">2015-04-22T11:18:33Z</dcterms:modified>
</cp:coreProperties>
</file>